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35" yWindow="0" windowWidth="19440" windowHeight="9945"/>
  </bookViews>
  <sheets>
    <sheet name="отчет 2020" sheetId="12" r:id="rId1"/>
  </sheets>
  <calcPr calcId="145621"/>
</workbook>
</file>

<file path=xl/calcChain.xml><?xml version="1.0" encoding="utf-8"?>
<calcChain xmlns="http://schemas.openxmlformats.org/spreadsheetml/2006/main">
  <c r="I23" i="12" l="1"/>
  <c r="I24" i="12" s="1"/>
  <c r="I44" i="12"/>
  <c r="E38" i="12"/>
  <c r="E43" i="12"/>
  <c r="F44" i="12"/>
  <c r="G23" i="12"/>
  <c r="G36" i="12"/>
  <c r="F23" i="12"/>
  <c r="I28" i="12"/>
  <c r="I35" i="12"/>
  <c r="I36" i="12"/>
  <c r="H28" i="12"/>
  <c r="H36" i="12"/>
  <c r="H23" i="12"/>
  <c r="H29" i="12"/>
  <c r="H22" i="12"/>
  <c r="H35" i="12"/>
  <c r="H31" i="12"/>
  <c r="G28" i="12"/>
  <c r="G22" i="12"/>
  <c r="F36" i="12"/>
  <c r="F28" i="12"/>
  <c r="E30" i="12"/>
  <c r="F22" i="12"/>
  <c r="F37" i="12"/>
  <c r="E37" i="12" s="1"/>
  <c r="E15" i="12"/>
  <c r="F42" i="12"/>
  <c r="E42" i="12" s="1"/>
  <c r="I32" i="12" l="1"/>
  <c r="E29" i="12"/>
  <c r="E31" i="12"/>
  <c r="I45" i="12"/>
  <c r="E22" i="12"/>
  <c r="H45" i="12"/>
  <c r="E28" i="12"/>
  <c r="H32" i="12"/>
  <c r="H24" i="12"/>
  <c r="E36" i="12"/>
  <c r="G24" i="12"/>
  <c r="E23" i="12"/>
  <c r="G45" i="12"/>
  <c r="E44" i="12"/>
  <c r="G32" i="12"/>
  <c r="F45" i="12"/>
  <c r="F32" i="12"/>
  <c r="F24" i="12"/>
  <c r="E35" i="12"/>
  <c r="E24" i="12" l="1"/>
  <c r="E45" i="12"/>
  <c r="E32" i="12"/>
  <c r="I47" i="12"/>
  <c r="I39" i="12"/>
  <c r="H39" i="12"/>
  <c r="H47" i="12"/>
  <c r="F47" i="12"/>
  <c r="E48" i="12"/>
  <c r="G47" i="12"/>
  <c r="G39" i="12"/>
  <c r="F39" i="12"/>
  <c r="E39" i="12"/>
  <c r="E47" i="12"/>
</calcChain>
</file>

<file path=xl/comments1.xml><?xml version="1.0" encoding="utf-8"?>
<comments xmlns="http://schemas.openxmlformats.org/spreadsheetml/2006/main">
  <authors>
    <author>Admin</author>
  </authors>
  <commentList>
    <comment ref="E45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5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<sst xmlns="http://schemas.openxmlformats.org/spreadsheetml/2006/main" count="60" uniqueCount="57">
  <si>
    <t>Услуги по обмену электронными документами</t>
  </si>
  <si>
    <t>№</t>
  </si>
  <si>
    <t xml:space="preserve">Наименование статей доходов и раходов </t>
  </si>
  <si>
    <t>В том числе по кварталам</t>
  </si>
  <si>
    <t>I</t>
  </si>
  <si>
    <t>II</t>
  </si>
  <si>
    <t>III</t>
  </si>
  <si>
    <t>IV</t>
  </si>
  <si>
    <t>Доходы</t>
  </si>
  <si>
    <t>Добровольные пожертвования физических лиц на ведение уставной деятельности фонда (благотворительных программ) из них:</t>
  </si>
  <si>
    <t>Итого</t>
  </si>
  <si>
    <t>Всего</t>
  </si>
  <si>
    <t>Услуги банка</t>
  </si>
  <si>
    <t>Проведение работ , связанных с безопасной жизнедеятельностью школы:</t>
  </si>
  <si>
    <t>Исполнение благотворительной программы "Безопасность  и Защита "</t>
  </si>
  <si>
    <t>Административно- хозяйственные расходы фонда</t>
  </si>
  <si>
    <t>3. Программа: "Современный мир"</t>
  </si>
  <si>
    <t>2. Программа "Безопасность и защита"</t>
  </si>
  <si>
    <t>Исполнение благотворительной программы "Современный мир"</t>
  </si>
  <si>
    <t>Утверждено:</t>
  </si>
  <si>
    <t>учреждения дополнительного образования</t>
  </si>
  <si>
    <t>"Детская школа исскуств № 9" города Омска</t>
  </si>
  <si>
    <t xml:space="preserve">и развития бюджетного образовательного </t>
  </si>
  <si>
    <t xml:space="preserve">Советом  Некоммерческого фонда поддержки </t>
  </si>
  <si>
    <t>Председатель                                               С.А.Качур</t>
  </si>
  <si>
    <t>Остаток средств на 01.01.2020</t>
  </si>
  <si>
    <t>Вознаграждение, отчисления во внебюджетные фонды (страховые взносы)</t>
  </si>
  <si>
    <t>Укреплениее материально-технической базы школы</t>
  </si>
  <si>
    <t>1. Программа по созданию комфортных условий в школе "Комфортная среда"</t>
  </si>
  <si>
    <t>1.1</t>
  </si>
  <si>
    <t>1.2</t>
  </si>
  <si>
    <t>2.1</t>
  </si>
  <si>
    <t>2.2</t>
  </si>
  <si>
    <t>2.4</t>
  </si>
  <si>
    <t>4.Укрепление материально-технической базы школы, административно- хозяйственные расходы фонда</t>
  </si>
  <si>
    <t>4.1</t>
  </si>
  <si>
    <t>3.1</t>
  </si>
  <si>
    <t>3.2</t>
  </si>
  <si>
    <t>3.3</t>
  </si>
  <si>
    <t>3.4</t>
  </si>
  <si>
    <t>4.2</t>
  </si>
  <si>
    <t>4.3</t>
  </si>
  <si>
    <t>Остаток средств на 01.01.2021</t>
  </si>
  <si>
    <r>
      <t xml:space="preserve"> </t>
    </r>
    <r>
      <rPr>
        <sz val="11"/>
        <color theme="1"/>
        <rFont val="Calibri"/>
        <family val="2"/>
        <charset val="204"/>
        <scheme val="minor"/>
      </rPr>
      <t>Заправка и освидетельствование огнетушителей.</t>
    </r>
  </si>
  <si>
    <r>
      <t xml:space="preserve">Изготовление </t>
    </r>
    <r>
      <rPr>
        <sz val="11"/>
        <color theme="1"/>
        <rFont val="Calibri"/>
        <family val="2"/>
        <charset val="204"/>
        <scheme val="minor"/>
      </rPr>
      <t xml:space="preserve"> сертификатов.</t>
    </r>
  </si>
  <si>
    <t xml:space="preserve">                      </t>
  </si>
  <si>
    <t>Услуги по охране объекта посредством  передачи тревожных сообщений каналов GSM,техническое обслуживание АСПС, систем мониторинга, контроль за дублированием сигнала АПС на пульт подразделений пожарной охраны</t>
  </si>
  <si>
    <t xml:space="preserve"> Приобретение МФУ, персонального компьютера, радиотелефонов, мышь проводная.</t>
  </si>
  <si>
    <t>Приобретение живых цветов для награждения.</t>
  </si>
  <si>
    <t>Исполнение благотворительной программы по созданию комфортных условий в школе :  "Мой дом-моя крепость"</t>
  </si>
  <si>
    <t>Обучение по программе "Оказание первой помощи пострадавшим.Правила безопасности при неблагоприятной эпидемиологической обстановке".</t>
  </si>
  <si>
    <t>Абонентская плата за предоставление  услуг связи, безлимитного интернета, обслуживание сайта, заправка картриджей, диагностика и ремонт оргтехники</t>
  </si>
  <si>
    <t>2.3</t>
  </si>
  <si>
    <t>2020 год</t>
  </si>
  <si>
    <t>Замена полов в здании школы, разработка проектно-сметной документации на капитальный ремонт, выполнение обмерных работ,  оказание услуг по предповерке и подготовке сдачи приборов учета тепловой энергии, калибровка манометров.</t>
  </si>
  <si>
    <t>Средства индивидуальной защиты, термометр инфракрасный,антисептик, асептик, рециркулятор бактерицидный</t>
  </si>
  <si>
    <t>Приобретение строительных, хозяйственных материалов, канцелярских товаров в том числе : обои, обойный клей, линолеум, плинтус, доводчик дверной,погружной насос и т.д, электротехнических материалов,проездных электронные билетов.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</si>
</sst>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/>
    <xf numFmtId="4" fontId="0" fillId="0" borderId="1" xfId="0" applyNumberFormat="1" applyFill="1" applyBorder="1"/>
    <xf numFmtId="0" fontId="0" fillId="0" borderId="0" xfId="0" applyFill="1"/>
    <xf numFmtId="4" fontId="0" fillId="0" borderId="1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ill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horizontal="center"/>
    </xf>
    <xf numFmtId="4" fontId="1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1" xfId="0" applyFill="1" applyBorder="1"/>
    <xf numFmtId="2" fontId="0" fillId="0" borderId="1" xfId="0" applyNumberFormat="1" applyFill="1" applyBorder="1"/>
    <xf numFmtId="2" fontId="4" fillId="0" borderId="1" xfId="0" applyNumberFormat="1" applyFont="1" applyFill="1" applyBorder="1"/>
    <xf numFmtId="0" fontId="0" fillId="0" borderId="4" xfId="0" applyFill="1" applyBorder="1"/>
    <xf numFmtId="2" fontId="1" fillId="0" borderId="5" xfId="0" applyNumberFormat="1" applyFont="1" applyFill="1" applyBorder="1"/>
    <xf numFmtId="2" fontId="1" fillId="0" borderId="6" xfId="0" applyNumberFormat="1" applyFont="1" applyFill="1" applyBorder="1"/>
    <xf numFmtId="4" fontId="0" fillId="0" borderId="1" xfId="0" applyNumberFormat="1" applyFill="1" applyBorder="1" applyAlignment="1"/>
    <xf numFmtId="4" fontId="4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horizontal="center"/>
    </xf>
    <xf numFmtId="2" fontId="0" fillId="0" borderId="1" xfId="0" applyNumberFormat="1" applyFill="1" applyBorder="1" applyAlignment="1"/>
    <xf numFmtId="4" fontId="5" fillId="0" borderId="1" xfId="0" applyNumberFormat="1" applyFont="1" applyFill="1" applyBorder="1" applyAlignment="1"/>
    <xf numFmtId="0" fontId="0" fillId="0" borderId="1" xfId="0" applyFill="1" applyBorder="1" applyAlignment="1">
      <alignment horizontal="left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left" vertical="top" wrapText="1"/>
    </xf>
    <xf numFmtId="49" fontId="0" fillId="0" borderId="5" xfId="0" applyNumberFormat="1" applyFont="1" applyFill="1" applyBorder="1" applyAlignment="1">
      <alignment horizontal="left" vertical="top" wrapText="1"/>
    </xf>
    <xf numFmtId="49" fontId="0" fillId="0" borderId="6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50"/>
  <sheetViews>
    <sheetView tabSelected="1" topLeftCell="A10" workbookViewId="0">
      <selection activeCell="E14" sqref="E14"/>
    </sheetView>
  </sheetViews>
  <sheetFormatPr defaultRowHeight="15" x14ac:dyDescent="0.25"/>
  <cols>
    <col min="1" max="1" width="4.85546875" customWidth="1"/>
    <col min="4" max="4" width="50.42578125" customWidth="1"/>
    <col min="5" max="5" width="12.7109375" customWidth="1"/>
    <col min="6" max="6" width="10.140625" customWidth="1"/>
    <col min="7" max="7" width="11.140625" customWidth="1"/>
    <col min="8" max="8" width="10.7109375" bestFit="1" customWidth="1"/>
    <col min="9" max="9" width="11.7109375" customWidth="1"/>
    <col min="11" max="11" width="0.28515625" customWidth="1"/>
  </cols>
  <sheetData>
    <row r="2" spans="1:12" ht="15.75" customHeight="1" x14ac:dyDescent="0.25">
      <c r="F2" t="s">
        <v>19</v>
      </c>
      <c r="G2" s="29" t="s">
        <v>45</v>
      </c>
    </row>
    <row r="3" spans="1:12" ht="15.75" customHeight="1" x14ac:dyDescent="0.25">
      <c r="E3" s="3" t="s">
        <v>23</v>
      </c>
      <c r="F3" s="3"/>
      <c r="G3" s="3"/>
      <c r="H3" s="3"/>
      <c r="I3" s="3"/>
      <c r="J3" s="3"/>
      <c r="K3" s="3"/>
    </row>
    <row r="4" spans="1:12" ht="15.75" customHeight="1" x14ac:dyDescent="0.25">
      <c r="E4" s="1" t="s">
        <v>22</v>
      </c>
    </row>
    <row r="5" spans="1:12" ht="15.75" customHeight="1" x14ac:dyDescent="0.25">
      <c r="A5" s="5"/>
      <c r="B5" s="5"/>
      <c r="C5" s="5"/>
      <c r="D5" s="5"/>
      <c r="E5" s="5" t="s">
        <v>20</v>
      </c>
      <c r="F5" s="5"/>
      <c r="G5" s="5"/>
      <c r="H5" s="5"/>
      <c r="I5" s="5"/>
      <c r="J5" s="5"/>
      <c r="K5" s="5"/>
      <c r="L5" s="5"/>
    </row>
    <row r="6" spans="1:12" x14ac:dyDescent="0.25">
      <c r="A6" s="5"/>
      <c r="B6" s="5"/>
      <c r="C6" s="5"/>
      <c r="D6" s="5"/>
      <c r="E6" s="5" t="s">
        <v>21</v>
      </c>
      <c r="F6" s="5"/>
      <c r="G6" s="31"/>
      <c r="H6" s="5"/>
      <c r="I6" s="5"/>
      <c r="J6" s="5"/>
      <c r="K6" s="5"/>
      <c r="L6" s="5"/>
    </row>
    <row r="7" spans="1:12" x14ac:dyDescent="0.25">
      <c r="A7" s="5"/>
      <c r="B7" s="5"/>
      <c r="C7" s="5"/>
      <c r="D7" s="5"/>
      <c r="E7" s="46" t="s">
        <v>24</v>
      </c>
      <c r="F7" s="46"/>
      <c r="G7" s="46"/>
      <c r="H7" s="46"/>
      <c r="I7" s="46"/>
      <c r="J7" s="46"/>
      <c r="K7" s="46"/>
      <c r="L7" s="46"/>
    </row>
    <row r="8" spans="1:12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5"/>
    </row>
    <row r="9" spans="1:12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5"/>
    </row>
    <row r="10" spans="1:12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5">
      <c r="A11" s="48" t="s">
        <v>1</v>
      </c>
      <c r="B11" s="50" t="s">
        <v>2</v>
      </c>
      <c r="C11" s="51"/>
      <c r="D11" s="52"/>
      <c r="E11" s="48" t="s">
        <v>53</v>
      </c>
      <c r="F11" s="56" t="s">
        <v>3</v>
      </c>
      <c r="G11" s="56"/>
      <c r="H11" s="56"/>
      <c r="I11" s="56"/>
      <c r="J11" s="5"/>
      <c r="K11" s="5"/>
      <c r="L11" s="5"/>
    </row>
    <row r="12" spans="1:12" x14ac:dyDescent="0.25">
      <c r="A12" s="49"/>
      <c r="B12" s="53"/>
      <c r="C12" s="54"/>
      <c r="D12" s="55"/>
      <c r="E12" s="49"/>
      <c r="F12" s="28" t="s">
        <v>4</v>
      </c>
      <c r="G12" s="28" t="s">
        <v>5</v>
      </c>
      <c r="H12" s="28" t="s">
        <v>6</v>
      </c>
      <c r="I12" s="28" t="s">
        <v>7</v>
      </c>
      <c r="J12" s="5"/>
      <c r="K12" s="5"/>
      <c r="L12" s="5"/>
    </row>
    <row r="13" spans="1:12" x14ac:dyDescent="0.25">
      <c r="A13" s="56" t="s">
        <v>8</v>
      </c>
      <c r="B13" s="56"/>
      <c r="C13" s="56"/>
      <c r="D13" s="56"/>
      <c r="E13" s="56"/>
      <c r="F13" s="56"/>
      <c r="G13" s="56"/>
      <c r="H13" s="56"/>
      <c r="I13" s="56"/>
      <c r="J13" s="5"/>
      <c r="K13" s="5"/>
      <c r="L13" s="5"/>
    </row>
    <row r="14" spans="1:12" x14ac:dyDescent="0.25">
      <c r="A14" s="14"/>
      <c r="B14" s="57" t="s">
        <v>25</v>
      </c>
      <c r="C14" s="58"/>
      <c r="D14" s="59"/>
      <c r="E14" s="22">
        <v>218645.29</v>
      </c>
      <c r="F14" s="32"/>
      <c r="G14" s="32"/>
      <c r="H14" s="32"/>
      <c r="I14" s="32"/>
      <c r="J14" s="5"/>
      <c r="K14" s="5"/>
      <c r="L14" s="5"/>
    </row>
    <row r="15" spans="1:12" ht="45.75" customHeight="1" x14ac:dyDescent="0.25">
      <c r="A15" s="14"/>
      <c r="B15" s="40" t="s">
        <v>9</v>
      </c>
      <c r="C15" s="41"/>
      <c r="D15" s="42"/>
      <c r="E15" s="21">
        <f>F15+G15+H15+I15</f>
        <v>1315009</v>
      </c>
      <c r="F15" s="33">
        <v>464500</v>
      </c>
      <c r="G15" s="20">
        <v>177100</v>
      </c>
      <c r="H15" s="20">
        <v>86060</v>
      </c>
      <c r="I15" s="20">
        <v>587349</v>
      </c>
      <c r="J15" s="5"/>
      <c r="K15" s="5"/>
      <c r="L15" s="5"/>
    </row>
    <row r="16" spans="1:12" x14ac:dyDescent="0.25">
      <c r="A16" s="14"/>
      <c r="B16" s="37" t="s">
        <v>28</v>
      </c>
      <c r="C16" s="45"/>
      <c r="D16" s="45"/>
      <c r="E16" s="45"/>
      <c r="F16" s="45"/>
      <c r="G16" s="45"/>
      <c r="H16" s="45"/>
      <c r="I16" s="45"/>
      <c r="J16" s="5"/>
      <c r="K16" s="5"/>
      <c r="L16" s="5"/>
    </row>
    <row r="17" spans="1:12" x14ac:dyDescent="0.25">
      <c r="A17" s="14"/>
      <c r="B17" s="44" t="s">
        <v>17</v>
      </c>
      <c r="C17" s="45"/>
      <c r="D17" s="45"/>
      <c r="E17" s="45"/>
      <c r="F17" s="45"/>
      <c r="G17" s="45"/>
      <c r="H17" s="45"/>
      <c r="I17" s="45"/>
      <c r="J17" s="5"/>
      <c r="K17" s="5"/>
      <c r="L17" s="5"/>
    </row>
    <row r="18" spans="1:12" x14ac:dyDescent="0.25">
      <c r="A18" s="14"/>
      <c r="B18" s="44" t="s">
        <v>16</v>
      </c>
      <c r="C18" s="45"/>
      <c r="D18" s="45"/>
      <c r="E18" s="45"/>
      <c r="F18" s="45"/>
      <c r="G18" s="45"/>
      <c r="H18" s="45"/>
      <c r="I18" s="45"/>
      <c r="J18" s="5"/>
      <c r="K18" s="5"/>
      <c r="L18" s="5"/>
    </row>
    <row r="19" spans="1:12" x14ac:dyDescent="0.25">
      <c r="A19" s="11"/>
      <c r="B19" s="43" t="s">
        <v>34</v>
      </c>
      <c r="C19" s="43"/>
      <c r="D19" s="43"/>
      <c r="E19" s="43"/>
      <c r="F19" s="43"/>
      <c r="G19" s="43"/>
      <c r="H19" s="43"/>
      <c r="I19" s="43"/>
      <c r="J19" s="5"/>
      <c r="K19" s="5"/>
      <c r="L19" s="5"/>
    </row>
    <row r="20" spans="1:12" x14ac:dyDescent="0.25">
      <c r="A20" s="56" t="s">
        <v>49</v>
      </c>
      <c r="B20" s="56"/>
      <c r="C20" s="56"/>
      <c r="D20" s="56"/>
      <c r="E20" s="56"/>
      <c r="F20" s="56"/>
      <c r="G20" s="56"/>
      <c r="H20" s="56"/>
      <c r="I20" s="56"/>
      <c r="J20" s="5"/>
      <c r="K20" s="5"/>
      <c r="L20" s="5"/>
    </row>
    <row r="21" spans="1:12" x14ac:dyDescent="0.25">
      <c r="A21" s="28">
        <v>1</v>
      </c>
      <c r="B21" s="67" t="s">
        <v>27</v>
      </c>
      <c r="C21" s="68"/>
      <c r="D21" s="44"/>
      <c r="E21" s="28"/>
      <c r="F21" s="28"/>
      <c r="G21" s="28"/>
      <c r="H21" s="28"/>
      <c r="I21" s="28"/>
      <c r="J21" s="5"/>
      <c r="K21" s="5"/>
      <c r="L21" s="5"/>
    </row>
    <row r="22" spans="1:12" s="2" customFormat="1" ht="59.45" customHeight="1" x14ac:dyDescent="0.25">
      <c r="A22" s="9" t="s">
        <v>29</v>
      </c>
      <c r="B22" s="60" t="s">
        <v>54</v>
      </c>
      <c r="C22" s="61"/>
      <c r="D22" s="61"/>
      <c r="E22" s="6">
        <f>F22+G22+H22+I22</f>
        <v>215132.79</v>
      </c>
      <c r="F22" s="6">
        <f>44366.79+45000</f>
        <v>89366.790000000008</v>
      </c>
      <c r="G22" s="6">
        <f>115640</f>
        <v>115640</v>
      </c>
      <c r="H22" s="6">
        <f>190+9936</f>
        <v>10126</v>
      </c>
      <c r="I22" s="10"/>
      <c r="J22" s="7"/>
      <c r="K22" s="7"/>
      <c r="L22" s="7"/>
    </row>
    <row r="23" spans="1:12" s="2" customFormat="1" ht="60" customHeight="1" x14ac:dyDescent="0.25">
      <c r="A23" s="9" t="s">
        <v>30</v>
      </c>
      <c r="B23" s="35" t="s">
        <v>56</v>
      </c>
      <c r="C23" s="62"/>
      <c r="D23" s="63"/>
      <c r="E23" s="6">
        <f>F23+G23+H23+I23</f>
        <v>175468.89</v>
      </c>
      <c r="F23" s="30">
        <f>1022.4+8827+6680+2100+7291+5750+7080+19274.2+3651.62+26148.85+4560+1079.6</f>
        <v>93464.670000000013</v>
      </c>
      <c r="G23" s="6">
        <f>3150+20821</f>
        <v>23971</v>
      </c>
      <c r="H23" s="6">
        <f>2166+2100+2653+26818.22+2100</f>
        <v>35837.22</v>
      </c>
      <c r="I23" s="6">
        <f>1898+2100+2100+1898+12100+2100</f>
        <v>22196</v>
      </c>
      <c r="J23" s="7"/>
      <c r="K23" s="7"/>
      <c r="L23" s="7"/>
    </row>
    <row r="24" spans="1:12" x14ac:dyDescent="0.25">
      <c r="A24" s="11"/>
      <c r="B24" s="64" t="s">
        <v>10</v>
      </c>
      <c r="C24" s="65"/>
      <c r="D24" s="66"/>
      <c r="E24" s="12">
        <f>SUM(E22:E23)</f>
        <v>390601.68000000005</v>
      </c>
      <c r="F24" s="13">
        <f>SUM(F22:F23)</f>
        <v>182831.46000000002</v>
      </c>
      <c r="G24" s="13">
        <f>SUM(G22:G23)</f>
        <v>139611</v>
      </c>
      <c r="H24" s="13">
        <f>SUM(H22:H23)</f>
        <v>45963.22</v>
      </c>
      <c r="I24" s="13">
        <f>SUM(I22:I23)</f>
        <v>22196</v>
      </c>
      <c r="J24" s="5"/>
      <c r="K24" s="5"/>
      <c r="L24" s="5"/>
    </row>
    <row r="25" spans="1:12" x14ac:dyDescent="0.25">
      <c r="A25" s="11"/>
      <c r="B25" s="25"/>
      <c r="C25" s="26"/>
      <c r="D25" s="27"/>
      <c r="E25" s="13"/>
      <c r="F25" s="13"/>
      <c r="G25" s="13"/>
      <c r="H25" s="13"/>
      <c r="I25" s="13"/>
      <c r="J25" s="5"/>
      <c r="K25" s="5"/>
      <c r="L25" s="5"/>
    </row>
    <row r="26" spans="1:12" x14ac:dyDescent="0.25">
      <c r="A26" s="56" t="s">
        <v>14</v>
      </c>
      <c r="B26" s="56"/>
      <c r="C26" s="56"/>
      <c r="D26" s="56"/>
      <c r="E26" s="56"/>
      <c r="F26" s="56"/>
      <c r="G26" s="56"/>
      <c r="H26" s="56"/>
      <c r="I26" s="56"/>
      <c r="J26" s="5"/>
      <c r="K26" s="5"/>
      <c r="L26" s="5"/>
    </row>
    <row r="27" spans="1:12" x14ac:dyDescent="0.25">
      <c r="A27" s="14">
        <v>2</v>
      </c>
      <c r="B27" s="34" t="s">
        <v>13</v>
      </c>
      <c r="C27" s="34"/>
      <c r="D27" s="34"/>
      <c r="E27" s="15"/>
      <c r="F27" s="14"/>
      <c r="G27" s="4"/>
      <c r="H27" s="4"/>
      <c r="I27" s="15"/>
      <c r="J27" s="5"/>
      <c r="K27" s="5"/>
      <c r="L27" s="5"/>
    </row>
    <row r="28" spans="1:12" ht="57" customHeight="1" x14ac:dyDescent="0.25">
      <c r="A28" s="9" t="s">
        <v>31</v>
      </c>
      <c r="B28" s="35" t="s">
        <v>46</v>
      </c>
      <c r="C28" s="38"/>
      <c r="D28" s="39"/>
      <c r="E28" s="20">
        <f>F28+G28+H28+I28</f>
        <v>42908</v>
      </c>
      <c r="F28" s="20">
        <f>3109</f>
        <v>3109</v>
      </c>
      <c r="G28" s="4">
        <f>3109+3109+3109+3109</f>
        <v>12436</v>
      </c>
      <c r="H28" s="4">
        <f>3109+3109+3109+3109</f>
        <v>12436</v>
      </c>
      <c r="I28" s="4">
        <f>3109+2800+2800+3109+3109</f>
        <v>14927</v>
      </c>
      <c r="J28" s="5"/>
      <c r="K28" s="5"/>
      <c r="L28" s="5"/>
    </row>
    <row r="29" spans="1:12" ht="35.450000000000003" customHeight="1" x14ac:dyDescent="0.25">
      <c r="A29" s="9" t="s">
        <v>32</v>
      </c>
      <c r="B29" s="35" t="s">
        <v>50</v>
      </c>
      <c r="C29" s="38"/>
      <c r="D29" s="39"/>
      <c r="E29" s="4">
        <f t="shared" ref="E29" si="0">F29+G29+H29+I29</f>
        <v>600</v>
      </c>
      <c r="F29" s="4"/>
      <c r="G29" s="4"/>
      <c r="H29" s="4">
        <f>600</f>
        <v>600</v>
      </c>
      <c r="I29" s="15"/>
      <c r="J29" s="5"/>
      <c r="K29" s="5"/>
      <c r="L29" s="5"/>
    </row>
    <row r="30" spans="1:12" ht="24" customHeight="1" x14ac:dyDescent="0.25">
      <c r="A30" s="9" t="s">
        <v>52</v>
      </c>
      <c r="B30" s="60" t="s">
        <v>43</v>
      </c>
      <c r="C30" s="61"/>
      <c r="D30" s="61"/>
      <c r="E30" s="4">
        <f>F30+G30+H30+I30</f>
        <v>1660</v>
      </c>
      <c r="F30" s="4"/>
      <c r="G30" s="4"/>
      <c r="H30" s="4">
        <v>1660</v>
      </c>
      <c r="I30" s="15"/>
      <c r="J30" s="5"/>
      <c r="K30" s="5"/>
      <c r="L30" s="5"/>
    </row>
    <row r="31" spans="1:12" ht="31.15" customHeight="1" x14ac:dyDescent="0.25">
      <c r="A31" s="9" t="s">
        <v>33</v>
      </c>
      <c r="B31" s="60" t="s">
        <v>55</v>
      </c>
      <c r="C31" s="61"/>
      <c r="D31" s="61"/>
      <c r="E31" s="4">
        <f>F31+G31+H31+I31</f>
        <v>52960</v>
      </c>
      <c r="F31" s="4"/>
      <c r="G31" s="4"/>
      <c r="H31" s="4">
        <f>3990+15060+15060+18850</f>
        <v>52960</v>
      </c>
      <c r="I31" s="15"/>
      <c r="J31" s="5"/>
      <c r="K31" s="5"/>
      <c r="L31" s="5"/>
    </row>
    <row r="32" spans="1:12" x14ac:dyDescent="0.25">
      <c r="A32" s="14"/>
      <c r="B32" s="64" t="s">
        <v>10</v>
      </c>
      <c r="C32" s="65"/>
      <c r="D32" s="66"/>
      <c r="E32" s="12">
        <f>F32+G32+H32+I32</f>
        <v>98128</v>
      </c>
      <c r="F32" s="16">
        <f>SUM(F27:F31)</f>
        <v>3109</v>
      </c>
      <c r="G32" s="13">
        <f>SUM(G27:G31)</f>
        <v>12436</v>
      </c>
      <c r="H32" s="13">
        <f>SUM(H27:H31)</f>
        <v>67656</v>
      </c>
      <c r="I32" s="13">
        <f>SUM(I27:I31)</f>
        <v>14927</v>
      </c>
      <c r="J32" s="5"/>
      <c r="K32" s="5"/>
      <c r="L32" s="5"/>
    </row>
    <row r="33" spans="1:12" x14ac:dyDescent="0.25">
      <c r="A33" s="17"/>
      <c r="B33" s="26"/>
      <c r="C33" s="26"/>
      <c r="D33" s="26"/>
      <c r="E33" s="18"/>
      <c r="F33" s="18"/>
      <c r="G33" s="18"/>
      <c r="H33" s="18"/>
      <c r="I33" s="19"/>
      <c r="J33" s="5"/>
      <c r="K33" s="5"/>
      <c r="L33" s="5"/>
    </row>
    <row r="34" spans="1:12" x14ac:dyDescent="0.25">
      <c r="A34" s="69" t="s">
        <v>18</v>
      </c>
      <c r="B34" s="70"/>
      <c r="C34" s="70"/>
      <c r="D34" s="70"/>
      <c r="E34" s="70"/>
      <c r="F34" s="70"/>
      <c r="G34" s="70"/>
      <c r="H34" s="70"/>
      <c r="I34" s="71"/>
      <c r="J34" s="5"/>
      <c r="K34" s="5"/>
      <c r="L34" s="5"/>
    </row>
    <row r="35" spans="1:12" ht="29.45" customHeight="1" x14ac:dyDescent="0.25">
      <c r="A35" s="9" t="s">
        <v>36</v>
      </c>
      <c r="B35" s="72" t="s">
        <v>47</v>
      </c>
      <c r="C35" s="73"/>
      <c r="D35" s="74"/>
      <c r="E35" s="4">
        <f>F35+G35+H35+I35</f>
        <v>105236</v>
      </c>
      <c r="F35" s="4"/>
      <c r="G35" s="4"/>
      <c r="H35" s="4">
        <f>12990</f>
        <v>12990</v>
      </c>
      <c r="I35" s="15">
        <f>90046+2200</f>
        <v>92246</v>
      </c>
      <c r="J35" s="5"/>
      <c r="K35" s="5"/>
      <c r="L35" s="5"/>
    </row>
    <row r="36" spans="1:12" ht="35.450000000000003" customHeight="1" x14ac:dyDescent="0.25">
      <c r="A36" s="9" t="s">
        <v>37</v>
      </c>
      <c r="B36" s="35" t="s">
        <v>51</v>
      </c>
      <c r="C36" s="38"/>
      <c r="D36" s="39"/>
      <c r="E36" s="4">
        <f>F36+G36+H36+I36</f>
        <v>59461</v>
      </c>
      <c r="F36" s="4">
        <f>3600+1850+850+3000+850+3000</f>
        <v>13150</v>
      </c>
      <c r="G36" s="4">
        <f>3000+850+3000+850+3000+850+850</f>
        <v>12400</v>
      </c>
      <c r="H36" s="4">
        <f>3000+9988+3000+1673+850+3000+850</f>
        <v>22361</v>
      </c>
      <c r="I36" s="4">
        <f>3000+850+850+3000+3000+850</f>
        <v>11550</v>
      </c>
      <c r="J36" s="5"/>
      <c r="K36" s="5"/>
      <c r="L36" s="5"/>
    </row>
    <row r="37" spans="1:12" ht="20.45" customHeight="1" x14ac:dyDescent="0.25">
      <c r="A37" s="9" t="s">
        <v>38</v>
      </c>
      <c r="B37" s="35" t="s">
        <v>44</v>
      </c>
      <c r="C37" s="38"/>
      <c r="D37" s="39"/>
      <c r="E37" s="4">
        <f>F37+G37+H37+I37</f>
        <v>1022.4</v>
      </c>
      <c r="F37" s="4">
        <f>1022.4</f>
        <v>1022.4</v>
      </c>
      <c r="G37" s="4"/>
      <c r="H37" s="4"/>
      <c r="I37" s="15"/>
      <c r="J37" s="5"/>
      <c r="K37" s="5"/>
      <c r="L37" s="5"/>
    </row>
    <row r="38" spans="1:12" ht="20.45" customHeight="1" x14ac:dyDescent="0.25">
      <c r="A38" s="9" t="s">
        <v>39</v>
      </c>
      <c r="B38" s="35" t="s">
        <v>48</v>
      </c>
      <c r="C38" s="38"/>
      <c r="D38" s="39"/>
      <c r="E38" s="4">
        <f>F38+G38+H38+I38</f>
        <v>17100</v>
      </c>
      <c r="F38" s="4">
        <v>6900</v>
      </c>
      <c r="G38" s="4"/>
      <c r="H38" s="4">
        <v>2700</v>
      </c>
      <c r="I38" s="15">
        <v>7500</v>
      </c>
      <c r="J38" s="5"/>
      <c r="K38" s="5"/>
      <c r="L38" s="5"/>
    </row>
    <row r="39" spans="1:12" x14ac:dyDescent="0.25">
      <c r="A39" s="14"/>
      <c r="B39" s="64" t="s">
        <v>10</v>
      </c>
      <c r="C39" s="65"/>
      <c r="D39" s="66"/>
      <c r="E39" s="12">
        <f ca="1">F39+G39+H39+I39</f>
        <v>182819.4</v>
      </c>
      <c r="F39" s="16">
        <f ca="1">SUM(F35:F44)</f>
        <v>21072.400000000001</v>
      </c>
      <c r="G39" s="13">
        <f ca="1">SUM(G35:G44)</f>
        <v>12400</v>
      </c>
      <c r="H39" s="13">
        <f ca="1">SUM(H35:H44)</f>
        <v>38051</v>
      </c>
      <c r="I39" s="13">
        <f ca="1">SUM(I35:I44)</f>
        <v>111296</v>
      </c>
      <c r="J39" s="5"/>
      <c r="K39" s="5"/>
      <c r="L39" s="5"/>
    </row>
    <row r="40" spans="1:12" x14ac:dyDescent="0.25">
      <c r="A40" s="17"/>
      <c r="B40" s="26"/>
      <c r="C40" s="26"/>
      <c r="D40" s="26"/>
      <c r="E40" s="18"/>
      <c r="F40" s="18"/>
      <c r="G40" s="18"/>
      <c r="H40" s="18"/>
      <c r="I40" s="19"/>
      <c r="J40" s="5"/>
      <c r="K40" s="5"/>
      <c r="L40" s="5"/>
    </row>
    <row r="41" spans="1:12" x14ac:dyDescent="0.25">
      <c r="A41" s="69" t="s">
        <v>15</v>
      </c>
      <c r="B41" s="70"/>
      <c r="C41" s="70"/>
      <c r="D41" s="70"/>
      <c r="E41" s="70"/>
      <c r="F41" s="70"/>
      <c r="G41" s="70"/>
      <c r="H41" s="70"/>
      <c r="I41" s="71"/>
      <c r="J41" s="5"/>
      <c r="K41" s="5"/>
      <c r="L41" s="5"/>
    </row>
    <row r="42" spans="1:12" x14ac:dyDescent="0.25">
      <c r="A42" s="9" t="s">
        <v>35</v>
      </c>
      <c r="B42" s="24" t="s">
        <v>0</v>
      </c>
      <c r="C42" s="8"/>
      <c r="D42" s="8"/>
      <c r="E42" s="4">
        <f t="shared" ref="E42:E44" si="1">F42+G42+H42+I42</f>
        <v>5500</v>
      </c>
      <c r="F42" s="4">
        <f>0</f>
        <v>0</v>
      </c>
      <c r="G42" s="4">
        <v>0</v>
      </c>
      <c r="H42" s="4"/>
      <c r="I42" s="15">
        <v>5500</v>
      </c>
      <c r="J42" s="5"/>
      <c r="K42" s="5"/>
      <c r="L42" s="5"/>
    </row>
    <row r="43" spans="1:12" x14ac:dyDescent="0.25">
      <c r="A43" s="9" t="s">
        <v>40</v>
      </c>
      <c r="B43" s="75" t="s">
        <v>12</v>
      </c>
      <c r="C43" s="36"/>
      <c r="D43" s="37"/>
      <c r="E43" s="4">
        <f t="shared" si="1"/>
        <v>4168.3500000000004</v>
      </c>
      <c r="F43" s="4">
        <v>1505.85</v>
      </c>
      <c r="G43" s="4">
        <v>424.68</v>
      </c>
      <c r="H43" s="20">
        <v>1960.26</v>
      </c>
      <c r="I43" s="4">
        <v>277.56</v>
      </c>
      <c r="J43" s="5"/>
      <c r="K43" s="5"/>
      <c r="L43" s="5"/>
    </row>
    <row r="44" spans="1:12" x14ac:dyDescent="0.25">
      <c r="A44" s="9" t="s">
        <v>41</v>
      </c>
      <c r="B44" s="24" t="s">
        <v>26</v>
      </c>
      <c r="C44" s="24"/>
      <c r="D44" s="24"/>
      <c r="E44" s="4">
        <f t="shared" si="1"/>
        <v>199462.01</v>
      </c>
      <c r="F44" s="4">
        <f>39856.68</f>
        <v>39856.68</v>
      </c>
      <c r="G44" s="4">
        <v>51943.82</v>
      </c>
      <c r="H44" s="4">
        <v>56266.76</v>
      </c>
      <c r="I44" s="4">
        <f>74581.89-23187.14</f>
        <v>51394.75</v>
      </c>
      <c r="J44" s="5"/>
      <c r="K44" s="5"/>
      <c r="L44" s="5"/>
    </row>
    <row r="45" spans="1:12" x14ac:dyDescent="0.25">
      <c r="A45" s="14"/>
      <c r="B45" s="64" t="s">
        <v>10</v>
      </c>
      <c r="C45" s="65"/>
      <c r="D45" s="66"/>
      <c r="E45" s="12">
        <f>E42+E43+E44</f>
        <v>209130.36000000002</v>
      </c>
      <c r="F45" s="12">
        <f>F42+F43+F44</f>
        <v>41362.53</v>
      </c>
      <c r="G45" s="12">
        <f>G42+G43+G44</f>
        <v>52368.5</v>
      </c>
      <c r="H45" s="12">
        <f>H42+H43+H44</f>
        <v>58227.020000000004</v>
      </c>
      <c r="I45" s="12">
        <f>I42+I43+I44</f>
        <v>57172.31</v>
      </c>
      <c r="J45" s="5"/>
      <c r="K45" s="5"/>
      <c r="L45" s="5"/>
    </row>
    <row r="46" spans="1:12" x14ac:dyDescent="0.25">
      <c r="A46" s="14"/>
      <c r="B46" s="25"/>
      <c r="C46" s="26"/>
      <c r="D46" s="27"/>
      <c r="E46" s="12"/>
      <c r="F46" s="12"/>
      <c r="G46" s="12"/>
      <c r="H46" s="12"/>
      <c r="I46" s="12"/>
      <c r="J46" s="5"/>
      <c r="K46" s="5"/>
      <c r="L46" s="5"/>
    </row>
    <row r="47" spans="1:12" x14ac:dyDescent="0.25">
      <c r="A47" s="14"/>
      <c r="B47" s="64" t="s">
        <v>11</v>
      </c>
      <c r="C47" s="65"/>
      <c r="D47" s="66"/>
      <c r="E47" s="21">
        <f ca="1">E24+E32+E39+E45</f>
        <v>880679.44000000006</v>
      </c>
      <c r="F47" s="16">
        <f ca="1">F24+F32+F39+F45</f>
        <v>248375.39</v>
      </c>
      <c r="G47" s="13">
        <f ca="1">G24+G32+G39+G45</f>
        <v>216815.5</v>
      </c>
      <c r="H47" s="13">
        <f ca="1">H24+H32+H39+H45</f>
        <v>209897.24</v>
      </c>
      <c r="I47" s="13">
        <f ca="1">I24+I32+I39+I45</f>
        <v>205591.31</v>
      </c>
      <c r="J47" s="5"/>
      <c r="K47" s="5"/>
      <c r="L47" s="5"/>
    </row>
    <row r="48" spans="1:12" x14ac:dyDescent="0.25">
      <c r="A48" s="14"/>
      <c r="B48" s="69" t="s">
        <v>42</v>
      </c>
      <c r="C48" s="70"/>
      <c r="D48" s="71"/>
      <c r="E48" s="22">
        <f ca="1">E14+E15-E47</f>
        <v>652974.85</v>
      </c>
      <c r="F48" s="23"/>
      <c r="G48" s="23"/>
      <c r="H48" s="23"/>
      <c r="I48" s="23"/>
      <c r="J48" s="5"/>
      <c r="K48" s="5"/>
      <c r="L48" s="5"/>
    </row>
    <row r="49" spans="1:9" x14ac:dyDescent="0.25">
      <c r="A49" s="5"/>
      <c r="B49" s="5"/>
      <c r="C49" s="5"/>
      <c r="D49" s="5"/>
      <c r="E49" s="5"/>
      <c r="F49" s="5"/>
      <c r="G49" s="5"/>
      <c r="H49" s="5"/>
      <c r="I49" s="5"/>
    </row>
    <row r="50" spans="1:9" x14ac:dyDescent="0.25">
      <c r="A50" s="5"/>
      <c r="B50" s="5"/>
      <c r="C50" s="5"/>
      <c r="D50" s="5"/>
      <c r="E50" s="5"/>
      <c r="F50" s="5"/>
      <c r="G50" s="5"/>
      <c r="H50" s="5"/>
      <c r="I50" s="5"/>
    </row>
  </sheetData>
  <mergeCells count="37">
    <mergeCell ref="B47:D47"/>
    <mergeCell ref="B48:D48"/>
    <mergeCell ref="B36:D36"/>
    <mergeCell ref="A41:I41"/>
    <mergeCell ref="B43:D43"/>
    <mergeCell ref="B45:D45"/>
    <mergeCell ref="A34:I34"/>
    <mergeCell ref="B35:D35"/>
    <mergeCell ref="B39:D39"/>
    <mergeCell ref="B37:D37"/>
    <mergeCell ref="B38:D38"/>
    <mergeCell ref="B32:D32"/>
    <mergeCell ref="A26:I26"/>
    <mergeCell ref="B27:D27"/>
    <mergeCell ref="B28:D28"/>
    <mergeCell ref="B29:D29"/>
    <mergeCell ref="B31:D31"/>
    <mergeCell ref="B30:D30"/>
    <mergeCell ref="B19:I19"/>
    <mergeCell ref="A20:I20"/>
    <mergeCell ref="B22:D22"/>
    <mergeCell ref="B23:D23"/>
    <mergeCell ref="B24:D24"/>
    <mergeCell ref="B21:D21"/>
    <mergeCell ref="B18:I18"/>
    <mergeCell ref="E7:L7"/>
    <mergeCell ref="A8:K8"/>
    <mergeCell ref="A9:K9"/>
    <mergeCell ref="A11:A12"/>
    <mergeCell ref="B11:D12"/>
    <mergeCell ref="E11:E12"/>
    <mergeCell ref="F11:I11"/>
    <mergeCell ref="A13:I13"/>
    <mergeCell ref="B14:D14"/>
    <mergeCell ref="B15:D15"/>
    <mergeCell ref="B16:I16"/>
    <mergeCell ref="B17:I17"/>
  </mergeCells>
  <pageMargins left="0.70866141732283472" right="0.70866141732283472" top="0.74803149606299213" bottom="0.35433070866141736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7006</dc:creator>
  <cp:lastModifiedBy>Инспектор по кадрам</cp:lastModifiedBy>
  <cp:lastPrinted>2021-02-27T06:40:25Z</cp:lastPrinted>
  <dcterms:created xsi:type="dcterms:W3CDTF">2015-10-07T16:15:35Z</dcterms:created>
  <dcterms:modified xsi:type="dcterms:W3CDTF">2021-03-04T09:25:22Z</dcterms:modified>
</cp:coreProperties>
</file>