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ШИ 9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G8" i="2" l="1"/>
  <c r="G9" i="2"/>
  <c r="G6" i="2" s="1"/>
  <c r="G5" i="2" s="1"/>
  <c r="G11" i="2"/>
  <c r="G10" i="2" s="1"/>
  <c r="G18" i="2"/>
  <c r="G17" i="2" s="1"/>
  <c r="G27" i="2"/>
  <c r="G26" i="2" s="1"/>
  <c r="G38" i="2"/>
  <c r="G37" i="2" s="1"/>
  <c r="G46" i="2"/>
  <c r="G45" i="2" s="1"/>
  <c r="G50" i="2"/>
  <c r="G49" i="2" s="1"/>
  <c r="G57" i="2"/>
  <c r="G56" i="2" s="1"/>
  <c r="E6" i="2"/>
  <c r="E5" i="2" s="1"/>
  <c r="F6" i="2"/>
  <c r="F5" i="2" s="1"/>
  <c r="D7" i="2"/>
  <c r="D8" i="2"/>
  <c r="D9" i="2"/>
  <c r="D11" i="2"/>
  <c r="E11" i="2"/>
  <c r="E10" i="2" s="1"/>
  <c r="F11" i="2"/>
  <c r="F10" i="2" s="1"/>
  <c r="D17" i="2"/>
  <c r="E18" i="2"/>
  <c r="E17" i="2" s="1"/>
  <c r="F18" i="2"/>
  <c r="D19" i="2"/>
  <c r="D20" i="2"/>
  <c r="D22" i="2"/>
  <c r="D23" i="2"/>
  <c r="D27" i="2"/>
  <c r="E27" i="2"/>
  <c r="E26" i="2" s="1"/>
  <c r="F27" i="2"/>
  <c r="F26" i="2" s="1"/>
  <c r="D38" i="2"/>
  <c r="E38" i="2"/>
  <c r="E37" i="2" s="1"/>
  <c r="F38" i="2"/>
  <c r="F37" i="2" s="1"/>
  <c r="D46" i="2"/>
  <c r="E46" i="2"/>
  <c r="E45" i="2" s="1"/>
  <c r="F46" i="2"/>
  <c r="F45" i="2" s="1"/>
  <c r="D50" i="2"/>
  <c r="E50" i="2"/>
  <c r="E49" i="2" s="1"/>
  <c r="F50" i="2"/>
  <c r="F49" i="2" s="1"/>
  <c r="D57" i="2"/>
  <c r="E57" i="2"/>
  <c r="E56" i="2" s="1"/>
  <c r="F57" i="2"/>
  <c r="F56" i="2" s="1"/>
  <c r="D18" i="2" l="1"/>
  <c r="D6" i="2"/>
  <c r="F17" i="2"/>
  <c r="D4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5" i="2"/>
  <c r="C54" i="2"/>
  <c r="C53" i="2"/>
  <c r="C52" i="2"/>
  <c r="C51" i="2"/>
  <c r="C48" i="2"/>
  <c r="C47" i="2"/>
  <c r="C44" i="2"/>
  <c r="C43" i="2"/>
  <c r="C42" i="2"/>
  <c r="C41" i="2"/>
  <c r="C40" i="2"/>
  <c r="C39" i="2"/>
  <c r="C36" i="2"/>
  <c r="C35" i="2"/>
  <c r="C34" i="2"/>
  <c r="C33" i="2"/>
  <c r="C32" i="2"/>
  <c r="C31" i="2"/>
  <c r="C30" i="2"/>
  <c r="C29" i="2"/>
  <c r="C28" i="2"/>
  <c r="C25" i="2"/>
  <c r="C24" i="2"/>
  <c r="C23" i="2"/>
  <c r="C22" i="2"/>
  <c r="C21" i="2"/>
  <c r="C20" i="2"/>
  <c r="C19" i="2"/>
  <c r="C16" i="2"/>
  <c r="C15" i="2"/>
  <c r="C14" i="2"/>
  <c r="C13" i="2"/>
  <c r="C12" i="2"/>
  <c r="C9" i="2"/>
  <c r="C7" i="2"/>
  <c r="C50" i="2" l="1"/>
  <c r="C57" i="2"/>
  <c r="C38" i="2"/>
  <c r="C11" i="2"/>
  <c r="C8" i="2"/>
  <c r="C46" i="2"/>
  <c r="C27" i="2"/>
  <c r="C18" i="2"/>
  <c r="C10" i="2"/>
  <c r="C17" i="2"/>
  <c r="C26" i="2"/>
  <c r="C37" i="2"/>
  <c r="C45" i="2"/>
  <c r="C49" i="2"/>
  <c r="C56" i="2"/>
  <c r="C6" i="2" l="1"/>
  <c r="C5" i="2"/>
</calcChain>
</file>

<file path=xl/comments1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расторжение на 600,00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583,33 на 2017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3016,66 на 2017
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1 416,66 на 2017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375,00 на 2017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11 821,81 на 2017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116 783,03 на 2017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3 014,39 на 2017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расторжение договора 30000 освоб 10000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кристе 0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кристе 98273</t>
        </r>
      </text>
    </comment>
  </commentList>
</comments>
</file>

<file path=xl/sharedStrings.xml><?xml version="1.0" encoding="utf-8"?>
<sst xmlns="http://schemas.openxmlformats.org/spreadsheetml/2006/main" count="134" uniqueCount="119">
  <si>
    <t>№ п/п</t>
  </si>
  <si>
    <t>Наименование показателей плана ФХД / Наименование поставщика</t>
  </si>
  <si>
    <t>ОБЩАЯ СУММА ДОГОВОРА</t>
  </si>
  <si>
    <t>в том числе</t>
  </si>
  <si>
    <r>
      <t xml:space="preserve">Сумма по договору </t>
    </r>
    <r>
      <rPr>
        <u val="singleAccounting"/>
        <sz val="12"/>
        <color theme="1"/>
        <rFont val="Calibri"/>
        <family val="2"/>
        <charset val="204"/>
        <scheme val="minor"/>
      </rPr>
      <t>(</t>
    </r>
    <r>
      <rPr>
        <b/>
        <i/>
        <u val="singleAccounting"/>
        <sz val="12"/>
        <color theme="1"/>
        <rFont val="Calibri"/>
        <family val="2"/>
        <charset val="204"/>
        <scheme val="minor"/>
      </rPr>
      <t>бюджет-611)</t>
    </r>
  </si>
  <si>
    <r>
      <t xml:space="preserve">Сумма по договору(аренда   </t>
    </r>
    <r>
      <rPr>
        <u val="singleAccounting"/>
        <sz val="12"/>
        <color theme="1"/>
        <rFont val="Calibri"/>
        <family val="2"/>
        <charset val="204"/>
        <scheme val="minor"/>
      </rPr>
      <t>08.91.00</t>
    </r>
    <r>
      <rPr>
        <sz val="12"/>
        <color theme="1"/>
        <rFont val="Calibri"/>
        <family val="2"/>
        <charset val="204"/>
        <scheme val="minor"/>
      </rPr>
      <t>)</t>
    </r>
  </si>
  <si>
    <t>Сумма по договору(платная деятельность 08.92.00)</t>
  </si>
  <si>
    <t>Сумма по договору (благотворительные средства 08.99.00)</t>
  </si>
  <si>
    <t>ОБЩАЯ СУММА ПО ВИДУ РАСХОДОВ 244</t>
  </si>
  <si>
    <t>1.</t>
  </si>
  <si>
    <t>Услуги связи</t>
  </si>
  <si>
    <t>1.1</t>
  </si>
  <si>
    <t>оплата за 2015 год</t>
  </si>
  <si>
    <t>1.2</t>
  </si>
  <si>
    <t>ООО "Омские кабельные сети" (п. 4)   43 200,00</t>
  </si>
  <si>
    <t>1.3</t>
  </si>
  <si>
    <t>ПАО "Ростелеком" (п. 4) 21 500,00</t>
  </si>
  <si>
    <t>2</t>
  </si>
  <si>
    <t>Транспортные услуги</t>
  </si>
  <si>
    <t>2.1</t>
  </si>
  <si>
    <t>2.2</t>
  </si>
  <si>
    <t>МП г. Омска "Пассажирсервис"</t>
  </si>
  <si>
    <t>2.3</t>
  </si>
  <si>
    <t xml:space="preserve">ИП Гриценко Ю.П. </t>
  </si>
  <si>
    <t>2.4</t>
  </si>
  <si>
    <t>КУ г. Омска "ХЭЦ "Творчество"</t>
  </si>
  <si>
    <t>2.5</t>
  </si>
  <si>
    <t>3</t>
  </si>
  <si>
    <t>Коммунальные услуги</t>
  </si>
  <si>
    <t>3.1</t>
  </si>
  <si>
    <t>3.2</t>
  </si>
  <si>
    <t>АО "Омскэлектро" (п. 1)  43 613,00</t>
  </si>
  <si>
    <t>3.3</t>
  </si>
  <si>
    <t>АО "Петербургская сбытовая компания" (п. 29)</t>
  </si>
  <si>
    <t>3.4</t>
  </si>
  <si>
    <t>ООО "Омский завод технического углерода" (п. 8)   993 970,00</t>
  </si>
  <si>
    <t>3.5</t>
  </si>
  <si>
    <t>ОАО "Омскводоканал" 14 821,00</t>
  </si>
  <si>
    <t>3.6</t>
  </si>
  <si>
    <t xml:space="preserve">АО "Петербургская сбытовая компания" </t>
  </si>
  <si>
    <t>3.7</t>
  </si>
  <si>
    <t xml:space="preserve">ОАО "Омскводоканал" </t>
  </si>
  <si>
    <t>5</t>
  </si>
  <si>
    <t>Работы,услуги по содержанию имущества</t>
  </si>
  <si>
    <t>5.1</t>
  </si>
  <si>
    <t>5.2</t>
  </si>
  <si>
    <t>ООО "Омсккоммунсервис"</t>
  </si>
  <si>
    <t>5.3</t>
  </si>
  <si>
    <t xml:space="preserve">ООО ЖКО "Московка" </t>
  </si>
  <si>
    <t>5.4</t>
  </si>
  <si>
    <t>5.5</t>
  </si>
  <si>
    <t>5.6</t>
  </si>
  <si>
    <t>5.7</t>
  </si>
  <si>
    <t>5.8</t>
  </si>
  <si>
    <t>5.9</t>
  </si>
  <si>
    <t>6</t>
  </si>
  <si>
    <t>Прочие работы,услуги</t>
  </si>
  <si>
    <t>6.2</t>
  </si>
  <si>
    <t>ФГКУ "Управление вневедомственной охраны Управления МВД РФ"</t>
  </si>
  <si>
    <t>6.3</t>
  </si>
  <si>
    <t>6.4</t>
  </si>
  <si>
    <t>6.5</t>
  </si>
  <si>
    <t>6.6</t>
  </si>
  <si>
    <t>6.7</t>
  </si>
  <si>
    <t>7</t>
  </si>
  <si>
    <t>Прочие расходы</t>
  </si>
  <si>
    <t>7.2</t>
  </si>
  <si>
    <t>ООО "АртФлора"</t>
  </si>
  <si>
    <t>7.3</t>
  </si>
  <si>
    <t>8</t>
  </si>
  <si>
    <t>Увеличение стоимости основных средств</t>
  </si>
  <si>
    <t>8.2</t>
  </si>
  <si>
    <t>8.3</t>
  </si>
  <si>
    <t>ООО "Корпорация "ИнПроф"</t>
  </si>
  <si>
    <t>8.4</t>
  </si>
  <si>
    <t>8.5</t>
  </si>
  <si>
    <t>ООО "СибРм"</t>
  </si>
  <si>
    <t>8.6</t>
  </si>
  <si>
    <t>ООО "Корпорация ИнПроф"</t>
  </si>
  <si>
    <t>9</t>
  </si>
  <si>
    <t>Увеличение стоимости материальных запасов</t>
  </si>
  <si>
    <t>9.2</t>
  </si>
  <si>
    <t>ООО "Арсенал"</t>
  </si>
  <si>
    <t>9.3</t>
  </si>
  <si>
    <t>ООО "Сибфлаг"</t>
  </si>
  <si>
    <t>9.4</t>
  </si>
  <si>
    <t>ЗАО "Завод розлива минеральной воды "Омский"</t>
  </si>
  <si>
    <t>9.5</t>
  </si>
  <si>
    <t>9.6</t>
  </si>
  <si>
    <t>9.7</t>
  </si>
  <si>
    <t>9.8</t>
  </si>
  <si>
    <t>ГПОО "Омская областная типография"</t>
  </si>
  <si>
    <t>9.9</t>
  </si>
  <si>
    <t>9.10</t>
  </si>
  <si>
    <t>ИП Миняева Г.С.</t>
  </si>
  <si>
    <t>9.11</t>
  </si>
  <si>
    <t>9.12</t>
  </si>
  <si>
    <t>9.13</t>
  </si>
  <si>
    <t>9.14</t>
  </si>
  <si>
    <t>ИП Бирюкова С.М.</t>
  </si>
  <si>
    <t>9.15</t>
  </si>
  <si>
    <t>9.16</t>
  </si>
  <si>
    <t>9.17</t>
  </si>
  <si>
    <t>9.18</t>
  </si>
  <si>
    <t>ООО "СибРМ"(заправка картриджей, покупка копир.апп.)</t>
  </si>
  <si>
    <t>ИП Кузнецов П.С.(покупка окон ПВХ)</t>
  </si>
  <si>
    <t>ИП Кузнецов П.С.(монтаж окон ПВХ)</t>
  </si>
  <si>
    <t>ИП Степаниденко В.А. (ремонт мебели)</t>
  </si>
  <si>
    <t>ООО "Сибирская Студия Разработчиков"(обслуживание сайта)</t>
  </si>
  <si>
    <t>ООО "Центр поддержки и развития детского и юношеского творчества "Новое поколение" (командировка)</t>
  </si>
  <si>
    <t>БОУ Омской области ДПО "ИРООО"(повышение квалификации)</t>
  </si>
  <si>
    <t>НОУ "ИРО" (повышение квалификации)</t>
  </si>
  <si>
    <t>ООО "ПКМИ фонда П.И. Чайковского (покупка муз. инструмента)</t>
  </si>
  <si>
    <t>ИП Муленко А.В.(покупка СМС )</t>
  </si>
  <si>
    <t>ИП Савельева О.А. (покупка инвентаря)</t>
  </si>
  <si>
    <t>ООО "Образование Информ" (покупка банеров)</t>
  </si>
  <si>
    <t>ИП Кузнецов П.С. (покупка окон ПВХ)</t>
  </si>
  <si>
    <t>ИП Муленко А.В. (покупка СМС)</t>
  </si>
  <si>
    <t>отчет об использовании благотворительных средств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</si>
</sst>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#,##0.00_ ;[Red]\-#,##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 val="singleAccounting"/>
      <sz val="12"/>
      <color theme="1"/>
      <name val="Calibri"/>
      <family val="2"/>
      <charset val="204"/>
      <scheme val="minor"/>
    </font>
    <font>
      <b/>
      <i/>
      <u val="singleAccounting"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2FADF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5" fontId="11" fillId="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165" fontId="0" fillId="5" borderId="11" xfId="0" applyNumberFormat="1" applyFill="1" applyBorder="1" applyAlignment="1">
      <alignment horizontal="center" vertical="center" wrapText="1"/>
    </xf>
    <xf numFmtId="165" fontId="15" fillId="5" borderId="11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165" fontId="11" fillId="6" borderId="11" xfId="0" applyNumberFormat="1" applyFont="1" applyFill="1" applyBorder="1" applyAlignment="1">
      <alignment horizontal="center" vertical="center" wrapText="1"/>
    </xf>
    <xf numFmtId="165" fontId="1" fillId="6" borderId="11" xfId="0" applyNumberFormat="1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left" vertical="center" wrapText="1"/>
    </xf>
    <xf numFmtId="165" fontId="11" fillId="7" borderId="11" xfId="0" applyNumberFormat="1" applyFont="1" applyFill="1" applyBorder="1" applyAlignment="1">
      <alignment horizontal="center" vertical="center" wrapText="1"/>
    </xf>
    <xf numFmtId="165" fontId="1" fillId="7" borderId="11" xfId="0" applyNumberFormat="1" applyFont="1" applyFill="1" applyBorder="1" applyAlignment="1">
      <alignment horizontal="center" vertical="center" wrapText="1"/>
    </xf>
    <xf numFmtId="165" fontId="14" fillId="5" borderId="11" xfId="0" applyNumberFormat="1" applyFont="1" applyFill="1" applyBorder="1" applyAlignment="1">
      <alignment horizontal="center" vertical="center" wrapText="1"/>
    </xf>
    <xf numFmtId="165" fontId="11" fillId="8" borderId="11" xfId="0" applyNumberFormat="1" applyFont="1" applyFill="1" applyBorder="1" applyAlignment="1">
      <alignment horizontal="center" vertical="center" wrapText="1"/>
    </xf>
    <xf numFmtId="165" fontId="1" fillId="8" borderId="11" xfId="0" applyNumberFormat="1" applyFont="1" applyFill="1" applyBorder="1" applyAlignment="1">
      <alignment horizontal="center" vertical="center" wrapText="1"/>
    </xf>
    <xf numFmtId="165" fontId="16" fillId="5" borderId="11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165" fontId="17" fillId="5" borderId="11" xfId="0" applyNumberFormat="1" applyFont="1" applyFill="1" applyBorder="1" applyAlignment="1">
      <alignment horizontal="center" vertical="center" wrapText="1"/>
    </xf>
    <xf numFmtId="165" fontId="18" fillId="5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65" fontId="11" fillId="9" borderId="11" xfId="0" applyNumberFormat="1" applyFont="1" applyFill="1" applyBorder="1" applyAlignment="1">
      <alignment horizontal="center" vertical="center" wrapText="1"/>
    </xf>
    <xf numFmtId="165" fontId="1" fillId="9" borderId="11" xfId="0" applyNumberFormat="1" applyFont="1" applyFill="1" applyBorder="1" applyAlignment="1">
      <alignment horizontal="center" vertical="center" wrapText="1"/>
    </xf>
    <xf numFmtId="165" fontId="11" fillId="10" borderId="11" xfId="0" applyNumberFormat="1" applyFont="1" applyFill="1" applyBorder="1" applyAlignment="1">
      <alignment horizontal="center" vertical="center" wrapText="1"/>
    </xf>
    <xf numFmtId="165" fontId="1" fillId="10" borderId="11" xfId="0" applyNumberFormat="1" applyFont="1" applyFill="1" applyBorder="1" applyAlignment="1">
      <alignment horizontal="center" vertical="center" wrapText="1"/>
    </xf>
    <xf numFmtId="165" fontId="11" fillId="11" borderId="11" xfId="0" applyNumberFormat="1" applyFont="1" applyFill="1" applyBorder="1" applyAlignment="1">
      <alignment horizontal="center" vertical="center" wrapText="1"/>
    </xf>
    <xf numFmtId="165" fontId="1" fillId="11" borderId="11" xfId="0" applyNumberFormat="1" applyFont="1" applyFill="1" applyBorder="1" applyAlignment="1">
      <alignment horizontal="center" vertical="center" wrapText="1"/>
    </xf>
    <xf numFmtId="165" fontId="11" fillId="12" borderId="11" xfId="0" applyNumberFormat="1" applyFont="1" applyFill="1" applyBorder="1" applyAlignment="1">
      <alignment horizontal="center" vertical="center" wrapText="1"/>
    </xf>
    <xf numFmtId="165" fontId="1" fillId="12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center" wrapText="1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>
      <alignment horizontal="center" vertical="center" wrapText="1"/>
    </xf>
    <xf numFmtId="49" fontId="11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49" fontId="11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1" xfId="0" applyFont="1" applyFill="1" applyBorder="1" applyAlignment="1">
      <alignment horizontal="center" vertical="center" wrapText="1"/>
    </xf>
    <xf numFmtId="49" fontId="11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1" borderId="11" xfId="0" applyFont="1" applyFill="1" applyBorder="1" applyAlignment="1">
      <alignment horizontal="center" vertical="center" wrapText="1"/>
    </xf>
    <xf numFmtId="49" fontId="11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"/>
  <sheetViews>
    <sheetView tabSelected="1" view="pageBreakPreview" zoomScale="60" zoomScaleNormal="63" workbookViewId="0">
      <pane xSplit="3" ySplit="6" topLeftCell="D7" activePane="bottomRight" state="frozen"/>
      <selection activeCell="D27" sqref="D27"/>
      <selection pane="topRight" activeCell="D27" sqref="D27"/>
      <selection pane="bottomLeft" activeCell="D27" sqref="D27"/>
      <selection pane="bottomRight" activeCell="C9" sqref="C9"/>
    </sheetView>
  </sheetViews>
  <sheetFormatPr defaultColWidth="9.140625" defaultRowHeight="15" x14ac:dyDescent="0.25"/>
  <cols>
    <col min="1" max="1" width="7.85546875" style="47" customWidth="1"/>
    <col min="2" max="2" width="63.85546875" style="4" customWidth="1"/>
    <col min="3" max="3" width="58.7109375" style="49" customWidth="1"/>
    <col min="4" max="4" width="17.28515625" style="50" customWidth="1"/>
    <col min="5" max="5" width="18.42578125" style="50" customWidth="1"/>
    <col min="6" max="6" width="18.5703125" style="50" customWidth="1"/>
    <col min="7" max="7" width="30.7109375" style="50" customWidth="1"/>
    <col min="8" max="8" width="9.140625" style="3"/>
    <col min="9" max="9" width="9.140625" style="4"/>
    <col min="10" max="21" width="9.140625" style="3"/>
    <col min="22" max="16384" width="9.140625" style="4"/>
  </cols>
  <sheetData>
    <row r="1" spans="1:21" ht="15.75" customHeight="1" thickBot="1" x14ac:dyDescent="0.3">
      <c r="A1" s="1"/>
      <c r="B1" s="2" t="s">
        <v>118</v>
      </c>
      <c r="C1" s="54"/>
      <c r="D1" s="55"/>
      <c r="E1" s="55"/>
      <c r="F1" s="55"/>
      <c r="G1" s="55"/>
    </row>
    <row r="2" spans="1:21" ht="16.5" customHeight="1" thickBot="1" x14ac:dyDescent="0.3">
      <c r="A2" s="56" t="s">
        <v>0</v>
      </c>
      <c r="B2" s="58" t="s">
        <v>1</v>
      </c>
      <c r="C2" s="66" t="s">
        <v>2</v>
      </c>
      <c r="D2" s="60" t="s">
        <v>3</v>
      </c>
      <c r="E2" s="61"/>
      <c r="F2" s="61"/>
      <c r="G2" s="62"/>
    </row>
    <row r="3" spans="1:21" ht="89.25" customHeight="1" thickBot="1" x14ac:dyDescent="0.3">
      <c r="A3" s="57"/>
      <c r="B3" s="59"/>
      <c r="C3" s="67"/>
      <c r="D3" s="5" t="s">
        <v>4</v>
      </c>
      <c r="E3" s="5" t="s">
        <v>5</v>
      </c>
      <c r="F3" s="6" t="s">
        <v>6</v>
      </c>
      <c r="G3" s="5" t="s">
        <v>7</v>
      </c>
    </row>
    <row r="4" spans="1:21" s="9" customFormat="1" ht="21.75" customHeight="1" x14ac:dyDescent="0.25">
      <c r="A4" s="63" t="s">
        <v>8</v>
      </c>
      <c r="B4" s="63"/>
      <c r="C4" s="63"/>
      <c r="D4" s="7" t="e">
        <f>D5+D10+D17+#REF!+D26+D37+D45+D49+D56</f>
        <v>#REF!</v>
      </c>
      <c r="E4" s="7">
        <v>11340</v>
      </c>
      <c r="F4" s="7">
        <v>342403.97</v>
      </c>
      <c r="G4" s="7">
        <v>1045891.13</v>
      </c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2" customFormat="1" ht="15" customHeight="1" x14ac:dyDescent="0.25">
      <c r="A5" s="64" t="s">
        <v>9</v>
      </c>
      <c r="B5" s="65" t="s">
        <v>10</v>
      </c>
      <c r="C5" s="10">
        <f>SUM(D5:G5)</f>
        <v>64908.34</v>
      </c>
      <c r="D5" s="10">
        <v>24000</v>
      </c>
      <c r="E5" s="10">
        <f>E6</f>
        <v>0</v>
      </c>
      <c r="F5" s="10">
        <f>F6</f>
        <v>0</v>
      </c>
      <c r="G5" s="10">
        <f>G6</f>
        <v>40908.339999999997</v>
      </c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2" customFormat="1" ht="15" customHeight="1" x14ac:dyDescent="0.25">
      <c r="A6" s="64"/>
      <c r="B6" s="65"/>
      <c r="C6" s="10">
        <f>SUM(C8:C9)</f>
        <v>59308.349999999991</v>
      </c>
      <c r="D6" s="10">
        <f>SUM(D7:D9)</f>
        <v>24000.010000000002</v>
      </c>
      <c r="E6" s="10">
        <f>SUM(E7:E9)</f>
        <v>0</v>
      </c>
      <c r="F6" s="10">
        <f>SUM(F7:F9)</f>
        <v>0</v>
      </c>
      <c r="G6" s="10">
        <f>SUM(G7:G9)</f>
        <v>40908.339999999997</v>
      </c>
      <c r="H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5">
      <c r="A7" s="13" t="s">
        <v>11</v>
      </c>
      <c r="B7" s="14" t="s">
        <v>12</v>
      </c>
      <c r="C7" s="15">
        <f>SUM(D7:G7)</f>
        <v>5600</v>
      </c>
      <c r="D7" s="16">
        <f>1400+600</f>
        <v>2000</v>
      </c>
      <c r="E7" s="16"/>
      <c r="F7" s="17"/>
      <c r="G7" s="16">
        <v>3600</v>
      </c>
    </row>
    <row r="8" spans="1:21" x14ac:dyDescent="0.25">
      <c r="A8" s="13" t="s">
        <v>13</v>
      </c>
      <c r="B8" s="18" t="s">
        <v>14</v>
      </c>
      <c r="C8" s="15">
        <f>SUM(D8:G8)</f>
        <v>39600.009999999995</v>
      </c>
      <c r="D8" s="19">
        <f>7000-583.33</f>
        <v>6416.67</v>
      </c>
      <c r="E8" s="16"/>
      <c r="F8" s="17"/>
      <c r="G8" s="19">
        <f>36200-3016.66</f>
        <v>33183.339999999997</v>
      </c>
    </row>
    <row r="9" spans="1:21" ht="16.5" customHeight="1" x14ac:dyDescent="0.25">
      <c r="A9" s="13" t="s">
        <v>15</v>
      </c>
      <c r="B9" s="18" t="s">
        <v>16</v>
      </c>
      <c r="C9" s="15">
        <f>SUM(D9:G9)</f>
        <v>19708.34</v>
      </c>
      <c r="D9" s="20">
        <f>17000-1416.66</f>
        <v>15583.34</v>
      </c>
      <c r="E9" s="21"/>
      <c r="F9" s="21"/>
      <c r="G9" s="20">
        <f>4500-375</f>
        <v>4125</v>
      </c>
    </row>
    <row r="10" spans="1:21" s="12" customFormat="1" ht="15" customHeight="1" x14ac:dyDescent="0.25">
      <c r="A10" s="68" t="s">
        <v>17</v>
      </c>
      <c r="B10" s="69" t="s">
        <v>18</v>
      </c>
      <c r="C10" s="22">
        <f>SUM(D10:G10)</f>
        <v>52909.36</v>
      </c>
      <c r="D10" s="22">
        <v>0</v>
      </c>
      <c r="E10" s="22">
        <f>E11</f>
        <v>0</v>
      </c>
      <c r="F10" s="22">
        <f>F11</f>
        <v>0</v>
      </c>
      <c r="G10" s="22">
        <f>G11</f>
        <v>52909.36</v>
      </c>
      <c r="H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" customHeight="1" x14ac:dyDescent="0.25">
      <c r="A11" s="68"/>
      <c r="B11" s="69"/>
      <c r="C11" s="22">
        <f>SUM(C13:C16)</f>
        <v>52909.36</v>
      </c>
      <c r="D11" s="22">
        <f>SUM(D12:D16)</f>
        <v>0</v>
      </c>
      <c r="E11" s="22">
        <f>SUM(E12:E16)</f>
        <v>0</v>
      </c>
      <c r="F11" s="22">
        <f>SUM(F12:F16)</f>
        <v>0</v>
      </c>
      <c r="G11" s="22">
        <f>SUM(G12:G16)</f>
        <v>52909.36</v>
      </c>
      <c r="H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13" t="s">
        <v>19</v>
      </c>
      <c r="B12" s="14" t="s">
        <v>12</v>
      </c>
      <c r="C12" s="23">
        <f t="shared" ref="C12:C17" si="0">SUM(D12:G12)</f>
        <v>0</v>
      </c>
      <c r="D12" s="16"/>
      <c r="E12" s="16"/>
      <c r="F12" s="17"/>
      <c r="G12" s="16"/>
    </row>
    <row r="13" spans="1:21" x14ac:dyDescent="0.25">
      <c r="A13" s="13" t="s">
        <v>20</v>
      </c>
      <c r="B13" s="24" t="s">
        <v>21</v>
      </c>
      <c r="C13" s="23">
        <f t="shared" si="0"/>
        <v>36000</v>
      </c>
      <c r="D13" s="16"/>
      <c r="E13" s="16"/>
      <c r="F13" s="17"/>
      <c r="G13" s="19">
        <v>36000</v>
      </c>
    </row>
    <row r="14" spans="1:21" x14ac:dyDescent="0.25">
      <c r="A14" s="13" t="s">
        <v>22</v>
      </c>
      <c r="B14" s="24" t="s">
        <v>23</v>
      </c>
      <c r="C14" s="23">
        <f t="shared" si="0"/>
        <v>5600</v>
      </c>
      <c r="D14" s="21"/>
      <c r="E14" s="21"/>
      <c r="F14" s="21"/>
      <c r="G14" s="20">
        <v>5600</v>
      </c>
    </row>
    <row r="15" spans="1:21" x14ac:dyDescent="0.25">
      <c r="A15" s="13" t="s">
        <v>24</v>
      </c>
      <c r="B15" s="24" t="s">
        <v>25</v>
      </c>
      <c r="C15" s="23">
        <f t="shared" si="0"/>
        <v>10000</v>
      </c>
      <c r="D15" s="16"/>
      <c r="E15" s="16"/>
      <c r="F15" s="17"/>
      <c r="G15" s="19">
        <v>10000</v>
      </c>
    </row>
    <row r="16" spans="1:21" x14ac:dyDescent="0.25">
      <c r="A16" s="13" t="s">
        <v>26</v>
      </c>
      <c r="B16" s="24" t="s">
        <v>25</v>
      </c>
      <c r="C16" s="23">
        <f t="shared" si="0"/>
        <v>1309.3599999999999</v>
      </c>
      <c r="D16" s="16"/>
      <c r="E16" s="16"/>
      <c r="F16" s="17"/>
      <c r="G16" s="19">
        <v>1309.3599999999999</v>
      </c>
    </row>
    <row r="17" spans="1:21" s="12" customFormat="1" ht="15" customHeight="1" x14ac:dyDescent="0.25">
      <c r="A17" s="70" t="s">
        <v>27</v>
      </c>
      <c r="B17" s="71" t="s">
        <v>28</v>
      </c>
      <c r="C17" s="25">
        <f t="shared" si="0"/>
        <v>987212</v>
      </c>
      <c r="D17" s="25">
        <f>1123700-137700</f>
        <v>986000</v>
      </c>
      <c r="E17" s="25">
        <f>E18</f>
        <v>0</v>
      </c>
      <c r="F17" s="25">
        <f>F18</f>
        <v>1212</v>
      </c>
      <c r="G17" s="25">
        <f>G18</f>
        <v>0</v>
      </c>
      <c r="H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2" customFormat="1" ht="15" customHeight="1" x14ac:dyDescent="0.25">
      <c r="A18" s="70"/>
      <c r="B18" s="71"/>
      <c r="C18" s="25">
        <f>SUM(C20:C25)</f>
        <v>973721.44</v>
      </c>
      <c r="D18" s="25">
        <f>SUM(D19:D25)</f>
        <v>1106368</v>
      </c>
      <c r="E18" s="25">
        <f>SUM(E19:E25)</f>
        <v>0</v>
      </c>
      <c r="F18" s="25">
        <f>SUM(F19:F25)</f>
        <v>1212</v>
      </c>
      <c r="G18" s="25">
        <f>SUM(G19:G25)</f>
        <v>0</v>
      </c>
      <c r="H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25">
      <c r="A19" s="13" t="s">
        <v>29</v>
      </c>
      <c r="B19" s="14" t="s">
        <v>12</v>
      </c>
      <c r="C19" s="26">
        <f t="shared" ref="C19:C26" si="1">SUM(D19:G19)</f>
        <v>133858.56</v>
      </c>
      <c r="D19" s="16">
        <f>3014.39+11821.81+115396.59+3625.77</f>
        <v>133858.56</v>
      </c>
      <c r="E19" s="16"/>
      <c r="F19" s="17"/>
      <c r="G19" s="16"/>
    </row>
    <row r="20" spans="1:21" x14ac:dyDescent="0.25">
      <c r="A20" s="13" t="s">
        <v>30</v>
      </c>
      <c r="B20" s="18" t="s">
        <v>31</v>
      </c>
      <c r="C20" s="26">
        <f t="shared" si="1"/>
        <v>31791.190000000002</v>
      </c>
      <c r="D20" s="19">
        <f>42401-11821.81</f>
        <v>30579.190000000002</v>
      </c>
      <c r="E20" s="16"/>
      <c r="F20" s="27">
        <v>1212</v>
      </c>
      <c r="G20" s="16"/>
    </row>
    <row r="21" spans="1:21" x14ac:dyDescent="0.25">
      <c r="A21" s="13" t="s">
        <v>32</v>
      </c>
      <c r="B21" s="18" t="s">
        <v>33</v>
      </c>
      <c r="C21" s="26">
        <f t="shared" si="1"/>
        <v>33536.67</v>
      </c>
      <c r="D21" s="20">
        <v>33536.67</v>
      </c>
      <c r="E21" s="21"/>
      <c r="F21" s="21"/>
      <c r="G21" s="21"/>
    </row>
    <row r="22" spans="1:21" x14ac:dyDescent="0.25">
      <c r="A22" s="13" t="s">
        <v>34</v>
      </c>
      <c r="B22" s="18" t="s">
        <v>35</v>
      </c>
      <c r="C22" s="26">
        <f t="shared" si="1"/>
        <v>877186.97</v>
      </c>
      <c r="D22" s="19">
        <f>993970-116783.03</f>
        <v>877186.97</v>
      </c>
      <c r="E22" s="16"/>
      <c r="F22" s="17"/>
      <c r="G22" s="16"/>
    </row>
    <row r="23" spans="1:21" x14ac:dyDescent="0.25">
      <c r="A23" s="13" t="s">
        <v>36</v>
      </c>
      <c r="B23" s="18" t="s">
        <v>37</v>
      </c>
      <c r="C23" s="26">
        <f t="shared" si="1"/>
        <v>11806.61</v>
      </c>
      <c r="D23" s="19">
        <f>14821-3014.39</f>
        <v>11806.61</v>
      </c>
      <c r="E23" s="16"/>
      <c r="F23" s="17"/>
      <c r="G23" s="16"/>
    </row>
    <row r="24" spans="1:21" x14ac:dyDescent="0.25">
      <c r="A24" s="13" t="s">
        <v>38</v>
      </c>
      <c r="B24" s="18" t="s">
        <v>39</v>
      </c>
      <c r="C24" s="26">
        <f t="shared" si="1"/>
        <v>16800</v>
      </c>
      <c r="D24" s="16">
        <v>16800</v>
      </c>
      <c r="E24" s="16"/>
      <c r="F24" s="17"/>
      <c r="G24" s="16"/>
    </row>
    <row r="25" spans="1:21" x14ac:dyDescent="0.25">
      <c r="A25" s="13" t="s">
        <v>40</v>
      </c>
      <c r="B25" s="18" t="s">
        <v>41</v>
      </c>
      <c r="C25" s="26">
        <f t="shared" si="1"/>
        <v>2600</v>
      </c>
      <c r="D25" s="16">
        <v>2600</v>
      </c>
      <c r="E25" s="16"/>
      <c r="F25" s="17"/>
      <c r="G25" s="16"/>
    </row>
    <row r="26" spans="1:21" s="12" customFormat="1" ht="15" customHeight="1" x14ac:dyDescent="0.25">
      <c r="A26" s="72" t="s">
        <v>42</v>
      </c>
      <c r="B26" s="73" t="s">
        <v>43</v>
      </c>
      <c r="C26" s="28">
        <f t="shared" si="1"/>
        <v>437815.8</v>
      </c>
      <c r="D26" s="28">
        <v>15000</v>
      </c>
      <c r="E26" s="28">
        <f>E27</f>
        <v>11340</v>
      </c>
      <c r="F26" s="28">
        <f>F27</f>
        <v>74200</v>
      </c>
      <c r="G26" s="28">
        <f>G27</f>
        <v>337275.8</v>
      </c>
      <c r="H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12" customFormat="1" ht="15" customHeight="1" x14ac:dyDescent="0.25">
      <c r="A27" s="72"/>
      <c r="B27" s="73"/>
      <c r="C27" s="28">
        <f>SUM(C29:C36)</f>
        <v>427815.8</v>
      </c>
      <c r="D27" s="28">
        <f>SUM(D28:D36)</f>
        <v>15000</v>
      </c>
      <c r="E27" s="28">
        <f>SUM(E28:E36)</f>
        <v>11340</v>
      </c>
      <c r="F27" s="28">
        <f>SUM(F28:F36)</f>
        <v>74200</v>
      </c>
      <c r="G27" s="28">
        <f>SUM(G28:G36)</f>
        <v>337275.8</v>
      </c>
      <c r="H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5">
      <c r="A28" s="13" t="s">
        <v>44</v>
      </c>
      <c r="B28" s="14" t="s">
        <v>12</v>
      </c>
      <c r="C28" s="29">
        <f t="shared" ref="C28:C37" si="2">SUM(D28:G28)</f>
        <v>10000</v>
      </c>
      <c r="D28" s="16"/>
      <c r="E28" s="16"/>
      <c r="F28" s="30">
        <v>10000</v>
      </c>
      <c r="G28" s="16"/>
    </row>
    <row r="29" spans="1:21" x14ac:dyDescent="0.25">
      <c r="A29" s="13" t="s">
        <v>45</v>
      </c>
      <c r="B29" s="31" t="s">
        <v>46</v>
      </c>
      <c r="C29" s="29">
        <f t="shared" si="2"/>
        <v>30000</v>
      </c>
      <c r="D29" s="19">
        <v>15000</v>
      </c>
      <c r="E29" s="16"/>
      <c r="F29" s="17"/>
      <c r="G29" s="19">
        <v>15000</v>
      </c>
    </row>
    <row r="30" spans="1:21" x14ac:dyDescent="0.25">
      <c r="A30" s="13" t="s">
        <v>47</v>
      </c>
      <c r="B30" s="31" t="s">
        <v>48</v>
      </c>
      <c r="C30" s="29">
        <f t="shared" si="2"/>
        <v>9190.7999999999993</v>
      </c>
      <c r="D30" s="21"/>
      <c r="E30" s="21"/>
      <c r="F30" s="21"/>
      <c r="G30" s="20">
        <v>9190.7999999999993</v>
      </c>
    </row>
    <row r="31" spans="1:21" x14ac:dyDescent="0.25">
      <c r="A31" s="13" t="s">
        <v>49</v>
      </c>
      <c r="B31" s="31" t="s">
        <v>104</v>
      </c>
      <c r="C31" s="29">
        <f t="shared" si="2"/>
        <v>20000</v>
      </c>
      <c r="D31" s="16"/>
      <c r="E31" s="16"/>
      <c r="F31" s="17"/>
      <c r="G31" s="19">
        <v>20000</v>
      </c>
    </row>
    <row r="32" spans="1:21" x14ac:dyDescent="0.25">
      <c r="A32" s="13" t="s">
        <v>50</v>
      </c>
      <c r="B32" s="31" t="s">
        <v>105</v>
      </c>
      <c r="C32" s="29">
        <f t="shared" si="2"/>
        <v>99865</v>
      </c>
      <c r="D32" s="16"/>
      <c r="E32" s="16"/>
      <c r="F32" s="17"/>
      <c r="G32" s="32">
        <v>99865</v>
      </c>
    </row>
    <row r="33" spans="1:21" x14ac:dyDescent="0.25">
      <c r="A33" s="13" t="s">
        <v>51</v>
      </c>
      <c r="B33" s="31" t="s">
        <v>46</v>
      </c>
      <c r="C33" s="29">
        <f t="shared" si="2"/>
        <v>6422</v>
      </c>
      <c r="D33" s="16"/>
      <c r="E33" s="19">
        <v>6422</v>
      </c>
      <c r="F33" s="17"/>
      <c r="G33" s="16"/>
    </row>
    <row r="34" spans="1:21" x14ac:dyDescent="0.25">
      <c r="A34" s="13" t="s">
        <v>52</v>
      </c>
      <c r="B34" s="31" t="s">
        <v>106</v>
      </c>
      <c r="C34" s="29">
        <f t="shared" si="2"/>
        <v>98273</v>
      </c>
      <c r="D34" s="16"/>
      <c r="E34" s="33">
        <v>4918</v>
      </c>
      <c r="F34" s="34"/>
      <c r="G34" s="33">
        <v>93355</v>
      </c>
    </row>
    <row r="35" spans="1:21" x14ac:dyDescent="0.25">
      <c r="A35" s="13" t="s">
        <v>53</v>
      </c>
      <c r="B35" s="35" t="s">
        <v>107</v>
      </c>
      <c r="C35" s="29">
        <f t="shared" si="2"/>
        <v>64200</v>
      </c>
      <c r="D35" s="16"/>
      <c r="E35" s="16"/>
      <c r="F35" s="36">
        <v>64200</v>
      </c>
      <c r="G35" s="16"/>
    </row>
    <row r="36" spans="1:21" x14ac:dyDescent="0.25">
      <c r="A36" s="13" t="s">
        <v>54</v>
      </c>
      <c r="B36" s="37" t="s">
        <v>105</v>
      </c>
      <c r="C36" s="29">
        <f t="shared" si="2"/>
        <v>99865</v>
      </c>
      <c r="D36" s="16"/>
      <c r="E36" s="16"/>
      <c r="F36" s="17"/>
      <c r="G36" s="19">
        <v>99865</v>
      </c>
    </row>
    <row r="37" spans="1:21" s="12" customFormat="1" ht="15" customHeight="1" x14ac:dyDescent="0.25">
      <c r="A37" s="74" t="s">
        <v>55</v>
      </c>
      <c r="B37" s="75" t="s">
        <v>56</v>
      </c>
      <c r="C37" s="38">
        <f t="shared" si="2"/>
        <v>217273.12</v>
      </c>
      <c r="D37" s="38">
        <v>0</v>
      </c>
      <c r="E37" s="38">
        <f>E38</f>
        <v>0</v>
      </c>
      <c r="F37" s="38">
        <f>F38</f>
        <v>47808.12</v>
      </c>
      <c r="G37" s="38">
        <f>G38</f>
        <v>169465</v>
      </c>
      <c r="H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12" customFormat="1" ht="15" customHeight="1" x14ac:dyDescent="0.25">
      <c r="A38" s="74"/>
      <c r="B38" s="75"/>
      <c r="C38" s="38">
        <f>SUM(C39:C44)</f>
        <v>217273.12</v>
      </c>
      <c r="D38" s="38">
        <f>SUM(D39:D44)</f>
        <v>0</v>
      </c>
      <c r="E38" s="38">
        <f>SUM(E39:E44)</f>
        <v>0</v>
      </c>
      <c r="F38" s="38">
        <f>SUM(F39:F44)</f>
        <v>47808.12</v>
      </c>
      <c r="G38" s="38">
        <f>SUM(G39:G44)</f>
        <v>169465</v>
      </c>
      <c r="H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30" x14ac:dyDescent="0.25">
      <c r="A39" s="13" t="s">
        <v>57</v>
      </c>
      <c r="B39" s="18" t="s">
        <v>58</v>
      </c>
      <c r="C39" s="39">
        <f t="shared" ref="C39:C45" si="3">SUM(D39:G39)</f>
        <v>37308.120000000003</v>
      </c>
      <c r="D39" s="16"/>
      <c r="E39" s="16"/>
      <c r="F39" s="27">
        <v>37308.120000000003</v>
      </c>
      <c r="G39" s="16"/>
    </row>
    <row r="40" spans="1:21" x14ac:dyDescent="0.25">
      <c r="A40" s="13" t="s">
        <v>59</v>
      </c>
      <c r="B40" s="31" t="s">
        <v>108</v>
      </c>
      <c r="C40" s="39">
        <f t="shared" si="3"/>
        <v>7200</v>
      </c>
      <c r="D40" s="21"/>
      <c r="E40" s="21"/>
      <c r="F40" s="21"/>
      <c r="G40" s="20">
        <v>7200</v>
      </c>
    </row>
    <row r="41" spans="1:21" ht="30" x14ac:dyDescent="0.25">
      <c r="A41" s="13" t="s">
        <v>60</v>
      </c>
      <c r="B41" s="31" t="s">
        <v>109</v>
      </c>
      <c r="C41" s="39">
        <f t="shared" si="3"/>
        <v>44400</v>
      </c>
      <c r="D41" s="16"/>
      <c r="E41" s="16"/>
      <c r="F41" s="17"/>
      <c r="G41" s="19">
        <v>44400</v>
      </c>
    </row>
    <row r="42" spans="1:21" x14ac:dyDescent="0.25">
      <c r="A42" s="13" t="s">
        <v>61</v>
      </c>
      <c r="B42" s="31" t="s">
        <v>110</v>
      </c>
      <c r="C42" s="39">
        <f t="shared" si="3"/>
        <v>18000</v>
      </c>
      <c r="D42" s="16"/>
      <c r="E42" s="16"/>
      <c r="F42" s="17"/>
      <c r="G42" s="19">
        <v>18000</v>
      </c>
    </row>
    <row r="43" spans="1:21" x14ac:dyDescent="0.25">
      <c r="A43" s="13" t="s">
        <v>62</v>
      </c>
      <c r="B43" s="31" t="s">
        <v>106</v>
      </c>
      <c r="C43" s="39">
        <f t="shared" si="3"/>
        <v>99865</v>
      </c>
      <c r="D43" s="16"/>
      <c r="E43" s="16"/>
      <c r="F43" s="17"/>
      <c r="G43" s="19">
        <v>99865</v>
      </c>
    </row>
    <row r="44" spans="1:21" x14ac:dyDescent="0.25">
      <c r="A44" s="13" t="s">
        <v>63</v>
      </c>
      <c r="B44" s="37" t="s">
        <v>111</v>
      </c>
      <c r="C44" s="39">
        <f t="shared" si="3"/>
        <v>10500</v>
      </c>
      <c r="D44" s="16"/>
      <c r="E44" s="16"/>
      <c r="F44" s="17">
        <v>10500</v>
      </c>
      <c r="G44" s="16"/>
    </row>
    <row r="45" spans="1:21" s="12" customFormat="1" ht="15" customHeight="1" x14ac:dyDescent="0.25">
      <c r="A45" s="76" t="s">
        <v>64</v>
      </c>
      <c r="B45" s="77" t="s">
        <v>65</v>
      </c>
      <c r="C45" s="40">
        <f t="shared" si="3"/>
        <v>8500</v>
      </c>
      <c r="D45" s="40">
        <v>0</v>
      </c>
      <c r="E45" s="40">
        <f>E46</f>
        <v>0</v>
      </c>
      <c r="F45" s="40">
        <f>F46</f>
        <v>6000</v>
      </c>
      <c r="G45" s="40">
        <f>G46</f>
        <v>2500</v>
      </c>
      <c r="H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12" customFormat="1" ht="15" customHeight="1" x14ac:dyDescent="0.25">
      <c r="A46" s="76"/>
      <c r="B46" s="77"/>
      <c r="C46" s="40">
        <f>SUM(C47:C48)</f>
        <v>8500</v>
      </c>
      <c r="D46" s="40">
        <f>SUM(D47:D48)</f>
        <v>0</v>
      </c>
      <c r="E46" s="40">
        <f>SUM(E47:E48)</f>
        <v>0</v>
      </c>
      <c r="F46" s="40">
        <f>SUM(F47:F48)</f>
        <v>6000</v>
      </c>
      <c r="G46" s="40">
        <f>SUM(G47:G48)</f>
        <v>2500</v>
      </c>
      <c r="H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5">
      <c r="A47" s="13" t="s">
        <v>66</v>
      </c>
      <c r="B47" s="18" t="s">
        <v>67</v>
      </c>
      <c r="C47" s="41">
        <f>SUM(D47:G47)</f>
        <v>2500</v>
      </c>
      <c r="D47" s="16"/>
      <c r="E47" s="16"/>
      <c r="F47" s="17"/>
      <c r="G47" s="19">
        <v>2500</v>
      </c>
    </row>
    <row r="48" spans="1:21" x14ac:dyDescent="0.25">
      <c r="A48" s="13" t="s">
        <v>68</v>
      </c>
      <c r="B48" s="18" t="s">
        <v>67</v>
      </c>
      <c r="C48" s="41">
        <f>SUM(D48:G48)</f>
        <v>6000</v>
      </c>
      <c r="D48" s="21"/>
      <c r="E48" s="21"/>
      <c r="F48" s="20">
        <v>6000</v>
      </c>
      <c r="G48" s="21"/>
    </row>
    <row r="49" spans="1:21" s="12" customFormat="1" ht="15" customHeight="1" x14ac:dyDescent="0.25">
      <c r="A49" s="78" t="s">
        <v>69</v>
      </c>
      <c r="B49" s="79" t="s">
        <v>70</v>
      </c>
      <c r="C49" s="42">
        <f>SUM(D49:G49)</f>
        <v>150909</v>
      </c>
      <c r="D49" s="42">
        <v>0</v>
      </c>
      <c r="E49" s="42">
        <f>E50</f>
        <v>0</v>
      </c>
      <c r="F49" s="42">
        <f>F50</f>
        <v>47880</v>
      </c>
      <c r="G49" s="42">
        <f>G50</f>
        <v>103029</v>
      </c>
      <c r="H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s="12" customFormat="1" ht="15" customHeight="1" x14ac:dyDescent="0.25">
      <c r="A50" s="78"/>
      <c r="B50" s="79"/>
      <c r="C50" s="42">
        <f>SUM(C51:C55)</f>
        <v>150909</v>
      </c>
      <c r="D50" s="42">
        <f>SUM(D51:D55)</f>
        <v>0</v>
      </c>
      <c r="E50" s="42">
        <f>SUM(E51:E55)</f>
        <v>0</v>
      </c>
      <c r="F50" s="42">
        <f>SUM(F51:F55)</f>
        <v>47880</v>
      </c>
      <c r="G50" s="42">
        <f>SUM(G51:G55)</f>
        <v>103029</v>
      </c>
      <c r="H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x14ac:dyDescent="0.25">
      <c r="A51" s="13" t="s">
        <v>71</v>
      </c>
      <c r="B51" s="31" t="s">
        <v>104</v>
      </c>
      <c r="C51" s="43">
        <f t="shared" ref="C51:C56" si="4">SUM(D51:G51)</f>
        <v>18039</v>
      </c>
      <c r="D51" s="16"/>
      <c r="E51" s="16"/>
      <c r="F51" s="17"/>
      <c r="G51" s="19">
        <v>18039</v>
      </c>
    </row>
    <row r="52" spans="1:21" x14ac:dyDescent="0.25">
      <c r="A52" s="13" t="s">
        <v>72</v>
      </c>
      <c r="B52" s="31" t="s">
        <v>73</v>
      </c>
      <c r="C52" s="43">
        <f t="shared" si="4"/>
        <v>14990</v>
      </c>
      <c r="D52" s="21"/>
      <c r="E52" s="21"/>
      <c r="F52" s="21"/>
      <c r="G52" s="20">
        <v>14990</v>
      </c>
    </row>
    <row r="53" spans="1:21" x14ac:dyDescent="0.25">
      <c r="A53" s="13" t="s">
        <v>74</v>
      </c>
      <c r="B53" s="31" t="s">
        <v>112</v>
      </c>
      <c r="C53" s="43">
        <f t="shared" si="4"/>
        <v>70000</v>
      </c>
      <c r="D53" s="16"/>
      <c r="E53" s="16"/>
      <c r="F53" s="17"/>
      <c r="G53" s="32">
        <v>70000</v>
      </c>
    </row>
    <row r="54" spans="1:21" x14ac:dyDescent="0.25">
      <c r="A54" s="13" t="s">
        <v>75</v>
      </c>
      <c r="B54" s="37" t="s">
        <v>76</v>
      </c>
      <c r="C54" s="43">
        <f t="shared" si="4"/>
        <v>40630</v>
      </c>
      <c r="D54" s="16"/>
      <c r="E54" s="16"/>
      <c r="F54" s="17">
        <v>40630</v>
      </c>
      <c r="G54" s="16"/>
    </row>
    <row r="55" spans="1:21" x14ac:dyDescent="0.25">
      <c r="A55" s="13" t="s">
        <v>77</v>
      </c>
      <c r="B55" s="37" t="s">
        <v>78</v>
      </c>
      <c r="C55" s="43">
        <f t="shared" si="4"/>
        <v>7250</v>
      </c>
      <c r="D55" s="16"/>
      <c r="E55" s="16"/>
      <c r="F55" s="17">
        <v>7250</v>
      </c>
      <c r="G55" s="16"/>
    </row>
    <row r="56" spans="1:21" s="12" customFormat="1" ht="15" customHeight="1" x14ac:dyDescent="0.25">
      <c r="A56" s="80" t="s">
        <v>79</v>
      </c>
      <c r="B56" s="81" t="s">
        <v>80</v>
      </c>
      <c r="C56" s="44">
        <f t="shared" si="4"/>
        <v>422131</v>
      </c>
      <c r="D56" s="44">
        <v>0</v>
      </c>
      <c r="E56" s="44">
        <f>E57</f>
        <v>0</v>
      </c>
      <c r="F56" s="44">
        <f>F57</f>
        <v>17332</v>
      </c>
      <c r="G56" s="44">
        <f>G57</f>
        <v>404799</v>
      </c>
      <c r="H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s="12" customFormat="1" ht="15" customHeight="1" x14ac:dyDescent="0.25">
      <c r="A57" s="80"/>
      <c r="B57" s="81"/>
      <c r="C57" s="44">
        <f>SUM(C58:C74)</f>
        <v>422131</v>
      </c>
      <c r="D57" s="44">
        <f>SUM(D58:D74)</f>
        <v>0</v>
      </c>
      <c r="E57" s="44">
        <f>SUM(E58:E74)</f>
        <v>0</v>
      </c>
      <c r="F57" s="44">
        <f>SUM(F58:F74)</f>
        <v>17332</v>
      </c>
      <c r="G57" s="44">
        <f>SUM(G58:G74)</f>
        <v>404799</v>
      </c>
      <c r="H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x14ac:dyDescent="0.25">
      <c r="A58" s="13" t="s">
        <v>81</v>
      </c>
      <c r="B58" s="31" t="s">
        <v>82</v>
      </c>
      <c r="C58" s="45">
        <f t="shared" ref="C58:C74" si="5">SUM(D58:G58)</f>
        <v>1967</v>
      </c>
      <c r="D58" s="16"/>
      <c r="E58" s="16"/>
      <c r="F58" s="17"/>
      <c r="G58" s="19">
        <v>1967</v>
      </c>
    </row>
    <row r="59" spans="1:21" x14ac:dyDescent="0.25">
      <c r="A59" s="13" t="s">
        <v>83</v>
      </c>
      <c r="B59" s="31" t="s">
        <v>84</v>
      </c>
      <c r="C59" s="45">
        <f t="shared" si="5"/>
        <v>1000</v>
      </c>
      <c r="D59" s="21"/>
      <c r="E59" s="21"/>
      <c r="F59" s="21"/>
      <c r="G59" s="20">
        <v>1000</v>
      </c>
    </row>
    <row r="60" spans="1:21" x14ac:dyDescent="0.25">
      <c r="A60" s="13" t="s">
        <v>85</v>
      </c>
      <c r="B60" s="31" t="s">
        <v>86</v>
      </c>
      <c r="C60" s="45">
        <f t="shared" si="5"/>
        <v>12800</v>
      </c>
      <c r="D60" s="16"/>
      <c r="E60" s="16"/>
      <c r="F60" s="17"/>
      <c r="G60" s="19">
        <v>12800</v>
      </c>
    </row>
    <row r="61" spans="1:21" x14ac:dyDescent="0.25">
      <c r="A61" s="13" t="s">
        <v>87</v>
      </c>
      <c r="B61" s="31" t="s">
        <v>105</v>
      </c>
      <c r="C61" s="45">
        <f t="shared" si="5"/>
        <v>99915</v>
      </c>
      <c r="D61" s="16"/>
      <c r="E61" s="16"/>
      <c r="F61" s="17"/>
      <c r="G61" s="19">
        <v>99915</v>
      </c>
    </row>
    <row r="62" spans="1:21" x14ac:dyDescent="0.25">
      <c r="A62" s="13" t="s">
        <v>88</v>
      </c>
      <c r="B62" s="31" t="s">
        <v>113</v>
      </c>
      <c r="C62" s="45">
        <f t="shared" si="5"/>
        <v>18176</v>
      </c>
      <c r="D62" s="16"/>
      <c r="E62" s="16"/>
      <c r="F62" s="17"/>
      <c r="G62" s="19">
        <v>18176</v>
      </c>
    </row>
    <row r="63" spans="1:21" x14ac:dyDescent="0.25">
      <c r="A63" s="13" t="s">
        <v>89</v>
      </c>
      <c r="B63" s="31" t="s">
        <v>114</v>
      </c>
      <c r="C63" s="45">
        <f t="shared" si="5"/>
        <v>1680</v>
      </c>
      <c r="D63" s="16"/>
      <c r="E63" s="16"/>
      <c r="F63" s="17"/>
      <c r="G63" s="19">
        <v>1680</v>
      </c>
    </row>
    <row r="64" spans="1:21" x14ac:dyDescent="0.25">
      <c r="A64" s="13" t="s">
        <v>90</v>
      </c>
      <c r="B64" s="31" t="s">
        <v>91</v>
      </c>
      <c r="C64" s="45">
        <f t="shared" si="5"/>
        <v>21500</v>
      </c>
      <c r="D64" s="16"/>
      <c r="E64" s="16"/>
      <c r="F64" s="17"/>
      <c r="G64" s="19">
        <v>21500</v>
      </c>
    </row>
    <row r="65" spans="1:21" x14ac:dyDescent="0.25">
      <c r="A65" s="13" t="s">
        <v>92</v>
      </c>
      <c r="B65" s="31" t="s">
        <v>117</v>
      </c>
      <c r="C65" s="45">
        <f t="shared" si="5"/>
        <v>13118</v>
      </c>
      <c r="D65" s="16"/>
      <c r="E65" s="16"/>
      <c r="F65" s="17"/>
      <c r="G65" s="19">
        <v>13118</v>
      </c>
    </row>
    <row r="66" spans="1:21" x14ac:dyDescent="0.25">
      <c r="A66" s="13" t="s">
        <v>93</v>
      </c>
      <c r="B66" s="31" t="s">
        <v>94</v>
      </c>
      <c r="C66" s="45">
        <f t="shared" si="5"/>
        <v>7056</v>
      </c>
      <c r="D66" s="16"/>
      <c r="E66" s="16"/>
      <c r="F66" s="17"/>
      <c r="G66" s="19">
        <v>7056</v>
      </c>
    </row>
    <row r="67" spans="1:21" x14ac:dyDescent="0.25">
      <c r="A67" s="13" t="s">
        <v>95</v>
      </c>
      <c r="B67" s="31" t="s">
        <v>115</v>
      </c>
      <c r="C67" s="45">
        <f t="shared" si="5"/>
        <v>24112</v>
      </c>
      <c r="D67" s="16"/>
      <c r="E67" s="16"/>
      <c r="F67" s="17"/>
      <c r="G67" s="19">
        <v>24112</v>
      </c>
    </row>
    <row r="68" spans="1:21" x14ac:dyDescent="0.25">
      <c r="A68" s="13" t="s">
        <v>96</v>
      </c>
      <c r="B68" s="31" t="s">
        <v>73</v>
      </c>
      <c r="C68" s="45">
        <f t="shared" si="5"/>
        <v>840</v>
      </c>
      <c r="D68" s="16"/>
      <c r="E68" s="16"/>
      <c r="F68" s="17"/>
      <c r="G68" s="19">
        <v>840</v>
      </c>
    </row>
    <row r="69" spans="1:21" x14ac:dyDescent="0.25">
      <c r="A69" s="13" t="s">
        <v>97</v>
      </c>
      <c r="B69" s="31" t="s">
        <v>106</v>
      </c>
      <c r="C69" s="45">
        <f t="shared" si="5"/>
        <v>99915</v>
      </c>
      <c r="D69" s="16"/>
      <c r="E69" s="16"/>
      <c r="F69" s="17"/>
      <c r="G69" s="19">
        <v>99915</v>
      </c>
    </row>
    <row r="70" spans="1:21" x14ac:dyDescent="0.25">
      <c r="A70" s="13" t="s">
        <v>98</v>
      </c>
      <c r="B70" s="31" t="s">
        <v>99</v>
      </c>
      <c r="C70" s="45">
        <f t="shared" si="5"/>
        <v>2820</v>
      </c>
      <c r="D70" s="16"/>
      <c r="E70" s="16"/>
      <c r="F70" s="17"/>
      <c r="G70" s="32">
        <v>2820</v>
      </c>
    </row>
    <row r="71" spans="1:21" x14ac:dyDescent="0.25">
      <c r="A71" s="13" t="s">
        <v>100</v>
      </c>
      <c r="B71" s="31" t="s">
        <v>116</v>
      </c>
      <c r="C71" s="45">
        <f t="shared" si="5"/>
        <v>99900</v>
      </c>
      <c r="D71" s="16"/>
      <c r="E71" s="16"/>
      <c r="F71" s="17"/>
      <c r="G71" s="32">
        <v>99900</v>
      </c>
    </row>
    <row r="72" spans="1:21" ht="18.75" customHeight="1" x14ac:dyDescent="0.25">
      <c r="A72" s="13" t="s">
        <v>101</v>
      </c>
      <c r="B72" s="46" t="s">
        <v>114</v>
      </c>
      <c r="C72" s="45">
        <f t="shared" si="5"/>
        <v>1661</v>
      </c>
      <c r="D72" s="16"/>
      <c r="E72" s="16"/>
      <c r="F72" s="17">
        <v>1661</v>
      </c>
      <c r="G72" s="16"/>
    </row>
    <row r="73" spans="1:21" x14ac:dyDescent="0.25">
      <c r="A73" s="13" t="s">
        <v>102</v>
      </c>
      <c r="B73" s="31" t="s">
        <v>113</v>
      </c>
      <c r="C73" s="45">
        <f t="shared" si="5"/>
        <v>15021</v>
      </c>
      <c r="D73" s="16"/>
      <c r="E73" s="16"/>
      <c r="F73" s="17">
        <v>15021</v>
      </c>
      <c r="G73" s="16"/>
    </row>
    <row r="74" spans="1:21" x14ac:dyDescent="0.25">
      <c r="A74" s="13" t="s">
        <v>103</v>
      </c>
      <c r="B74" s="37" t="s">
        <v>78</v>
      </c>
      <c r="C74" s="45">
        <f t="shared" si="5"/>
        <v>650</v>
      </c>
      <c r="D74" s="16"/>
      <c r="E74" s="16"/>
      <c r="F74" s="17">
        <v>650</v>
      </c>
      <c r="G74" s="16"/>
    </row>
    <row r="75" spans="1:21" x14ac:dyDescent="0.25">
      <c r="B75" s="48"/>
      <c r="H75" s="52"/>
      <c r="I75" s="51"/>
    </row>
    <row r="76" spans="1:21" ht="15.75" customHeight="1" x14ac:dyDescent="0.25">
      <c r="B76" s="53"/>
      <c r="C76" s="50"/>
      <c r="H76" s="51"/>
      <c r="I76" s="3"/>
      <c r="U76" s="4"/>
    </row>
    <row r="77" spans="1:21" ht="15.75" customHeight="1" x14ac:dyDescent="0.25">
      <c r="B77" s="49"/>
      <c r="C77" s="50"/>
      <c r="H77" s="51"/>
      <c r="I77" s="3"/>
      <c r="U77" s="4"/>
    </row>
    <row r="78" spans="1:21" ht="15.75" customHeight="1" x14ac:dyDescent="0.25">
      <c r="B78" s="49"/>
      <c r="C78" s="50"/>
      <c r="H78" s="51"/>
      <c r="I78" s="3"/>
      <c r="U78" s="4"/>
    </row>
    <row r="79" spans="1:21" ht="15.75" customHeight="1" x14ac:dyDescent="0.25">
      <c r="B79" s="49"/>
      <c r="C79" s="50"/>
      <c r="H79" s="51"/>
      <c r="I79" s="3"/>
      <c r="U79" s="4"/>
    </row>
    <row r="80" spans="1:21" ht="15.75" customHeight="1" x14ac:dyDescent="0.25">
      <c r="B80" s="49"/>
      <c r="C80" s="50"/>
      <c r="H80" s="51"/>
      <c r="I80" s="3"/>
      <c r="U80" s="4"/>
    </row>
    <row r="81" spans="2:21" x14ac:dyDescent="0.25">
      <c r="B81" s="49"/>
      <c r="C81" s="50"/>
      <c r="H81" s="51"/>
      <c r="I81" s="3"/>
      <c r="U81" s="4"/>
    </row>
    <row r="82" spans="2:21" x14ac:dyDescent="0.25">
      <c r="B82" s="49"/>
      <c r="C82" s="50"/>
      <c r="H82" s="51"/>
      <c r="I82" s="3"/>
      <c r="U82" s="4"/>
    </row>
    <row r="83" spans="2:21" x14ac:dyDescent="0.25">
      <c r="B83" s="49"/>
      <c r="C83" s="50"/>
      <c r="H83" s="51"/>
      <c r="I83" s="3"/>
      <c r="U83" s="4"/>
    </row>
    <row r="84" spans="2:21" x14ac:dyDescent="0.25">
      <c r="B84" s="49"/>
      <c r="C84" s="50"/>
      <c r="H84" s="4"/>
      <c r="I84" s="3"/>
      <c r="U84" s="4"/>
    </row>
    <row r="85" spans="2:21" x14ac:dyDescent="0.25">
      <c r="B85" s="49"/>
      <c r="C85" s="50"/>
      <c r="H85" s="4"/>
      <c r="I85" s="3"/>
      <c r="U85" s="4"/>
    </row>
    <row r="86" spans="2:21" x14ac:dyDescent="0.25">
      <c r="B86" s="49"/>
      <c r="C86" s="50"/>
      <c r="H86" s="4"/>
      <c r="I86" s="3"/>
      <c r="U86" s="4"/>
    </row>
    <row r="87" spans="2:21" x14ac:dyDescent="0.25">
      <c r="B87" s="49"/>
      <c r="C87" s="50"/>
      <c r="H87" s="4"/>
      <c r="I87" s="3"/>
      <c r="U87" s="4"/>
    </row>
  </sheetData>
  <mergeCells count="22">
    <mergeCell ref="A45:A46"/>
    <mergeCell ref="B45:B46"/>
    <mergeCell ref="A49:A50"/>
    <mergeCell ref="B49:B50"/>
    <mergeCell ref="A56:A57"/>
    <mergeCell ref="B56:B57"/>
    <mergeCell ref="A17:A18"/>
    <mergeCell ref="B17:B18"/>
    <mergeCell ref="A26:A27"/>
    <mergeCell ref="B26:B27"/>
    <mergeCell ref="A37:A38"/>
    <mergeCell ref="B37:B38"/>
    <mergeCell ref="A5:A6"/>
    <mergeCell ref="B5:B6"/>
    <mergeCell ref="C2:C3"/>
    <mergeCell ref="A10:A11"/>
    <mergeCell ref="B10:B11"/>
    <mergeCell ref="C1:G1"/>
    <mergeCell ref="A2:A3"/>
    <mergeCell ref="B2:B3"/>
    <mergeCell ref="D2:G2"/>
    <mergeCell ref="A4:C4"/>
  </mergeCells>
  <pageMargins left="0.7" right="0.7" top="0.75" bottom="0.75" header="0.3" footer="0.3"/>
  <pageSetup paperSize="9" scale="4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ДШИ 9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2017-06-07T05:09:36Z</dcterms:modified>
</cp:coreProperties>
</file>